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Giulia\Dropbox\HYDROUSA UNIVPM\WP7\TASK 7.2\3-EXCEL TABLES FOR DESIGN CRITERIA\FINAL\"/>
    </mc:Choice>
  </mc:AlternateContent>
  <xr:revisionPtr revIDLastSave="0" documentId="13_ncr:1_{DE0864BB-10B6-4CAF-A084-A2F7861012FB}" xr6:coauthVersionLast="44" xr6:coauthVersionMax="44" xr10:uidLastSave="{00000000-0000-0000-0000-000000000000}"/>
  <bookViews>
    <workbookView xWindow="-96" yWindow="-96" windowWidth="23232" windowHeight="12552" tabRatio="720" activeTab="4" xr2:uid="{00000000-000D-0000-FFFF-FFFF00000000}"/>
  </bookViews>
  <sheets>
    <sheet name="UASB" sheetId="4" r:id="rId1"/>
    <sheet name="CW" sheetId="7" r:id="rId2"/>
    <sheet name="POST-TREATMENTs" sheetId="9" r:id="rId3"/>
    <sheet name="COMPOSTING SYSTEM" sheetId="11" r:id="rId4"/>
    <sheet name="AGROFORESTRY &amp;IRRIGATION SYSTEM" sheetId="14" r:id="rId5"/>
    <sheet name="Mass and Energy Balance" sheetId="12" r:id="rId6"/>
    <sheet name="Business model" sheetId="13"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96" i="7" l="1"/>
  <c r="D193" i="7"/>
  <c r="D190" i="7"/>
  <c r="D140" i="7"/>
  <c r="D187" i="7"/>
  <c r="D184" i="7"/>
  <c r="D181" i="7"/>
  <c r="D178" i="7"/>
  <c r="D175" i="7"/>
  <c r="D172" i="7"/>
  <c r="D169" i="7"/>
  <c r="D166" i="7"/>
  <c r="D163" i="7"/>
  <c r="D160" i="7"/>
  <c r="D157" i="7"/>
  <c r="D154" i="7"/>
  <c r="D151" i="7"/>
  <c r="D148" i="7"/>
  <c r="D57" i="7"/>
  <c r="D197" i="7" l="1"/>
  <c r="D83" i="11" l="1"/>
  <c r="D125" i="9"/>
  <c r="D49" i="7"/>
  <c r="D48" i="7"/>
  <c r="D47" i="7"/>
  <c r="D46" i="7"/>
  <c r="D38" i="7"/>
  <c r="D37" i="7"/>
  <c r="D36" i="7"/>
  <c r="D29" i="4"/>
  <c r="G19" i="13" l="1"/>
  <c r="D44" i="9"/>
  <c r="D121" i="4"/>
  <c r="F51" i="14" l="1"/>
  <c r="F50" i="14"/>
  <c r="F49" i="14"/>
  <c r="F44" i="14"/>
  <c r="F42" i="14"/>
  <c r="F41" i="14"/>
  <c r="F40" i="14"/>
  <c r="F39" i="14"/>
  <c r="F37" i="14"/>
  <c r="F32" i="14"/>
  <c r="F31" i="14"/>
  <c r="F53" i="14" l="1"/>
  <c r="D27" i="14"/>
  <c r="F103" i="9"/>
  <c r="F204" i="7"/>
  <c r="F203" i="7"/>
  <c r="F208" i="7" s="1"/>
  <c r="G16" i="13" l="1"/>
  <c r="G15" i="13" l="1"/>
  <c r="G17" i="13"/>
  <c r="G18" i="13"/>
  <c r="G20" i="13" l="1"/>
  <c r="B46" i="11"/>
  <c r="B73" i="9"/>
  <c r="D62" i="4"/>
  <c r="C62" i="4"/>
  <c r="D84" i="11" l="1"/>
  <c r="F131" i="9" l="1"/>
  <c r="F130" i="9"/>
  <c r="F129" i="9"/>
  <c r="D50" i="7" l="1"/>
  <c r="D39" i="7"/>
  <c r="F90" i="11" l="1"/>
  <c r="F89" i="11"/>
  <c r="F67" i="11"/>
  <c r="F66" i="11"/>
  <c r="F65" i="11"/>
  <c r="D60" i="11" l="1"/>
  <c r="F69" i="11"/>
  <c r="F104" i="9"/>
  <c r="F88" i="11" l="1"/>
  <c r="F91" i="11" s="1"/>
  <c r="F70" i="11"/>
  <c r="F102" i="9"/>
  <c r="D30" i="9" l="1"/>
  <c r="D31" i="9" s="1"/>
  <c r="F102" i="4"/>
  <c r="F103" i="4"/>
  <c r="F134" i="9" l="1"/>
  <c r="F133" i="9"/>
  <c r="F105" i="9"/>
  <c r="D22" i="9"/>
  <c r="D96" i="9" l="1"/>
  <c r="F106" i="9"/>
  <c r="F130" i="7"/>
  <c r="F131" i="7"/>
  <c r="F129" i="7"/>
  <c r="D63" i="7"/>
  <c r="D58" i="7"/>
  <c r="F209" i="7" s="1"/>
  <c r="D141" i="7" l="1"/>
  <c r="D198" i="7"/>
  <c r="B77" i="9"/>
  <c r="F132" i="9"/>
  <c r="F135" i="9" s="1"/>
  <c r="F136" i="9" s="1"/>
  <c r="D20" i="7"/>
  <c r="D57" i="4" l="1"/>
  <c r="D39" i="4"/>
  <c r="D35" i="4"/>
  <c r="D36" i="4" s="1"/>
  <c r="D31" i="4"/>
  <c r="D33" i="4" s="1"/>
  <c r="D21" i="4"/>
  <c r="D54" i="4" s="1"/>
  <c r="D59" i="4" l="1"/>
  <c r="D60" i="4" s="1"/>
  <c r="D44" i="4"/>
  <c r="D37" i="4"/>
  <c r="D32" i="4"/>
  <c r="D40" i="4"/>
  <c r="D41" i="4" s="1"/>
  <c r="D64" i="4" l="1"/>
  <c r="D65" i="4" s="1"/>
  <c r="D45" i="4"/>
  <c r="D47" i="4" s="1"/>
  <c r="D55" i="4"/>
  <c r="D49" i="4"/>
  <c r="F101" i="4"/>
  <c r="D51" i="4" l="1"/>
  <c r="B41" i="11" s="1"/>
  <c r="B40" i="11"/>
  <c r="F132" i="7"/>
  <c r="D53" i="4" l="1"/>
  <c r="B106" i="7"/>
  <c r="F104" i="4"/>
  <c r="F128" i="4"/>
  <c r="F127" i="4"/>
  <c r="F106" i="4" l="1"/>
  <c r="D126" i="4" s="1"/>
  <c r="F126" i="4" s="1"/>
  <c r="F129" i="4" s="1"/>
  <c r="G8" i="13" s="1"/>
  <c r="G11" i="13" s="1"/>
  <c r="D56" i="4"/>
  <c r="D61" i="4"/>
  <c r="D17" i="7"/>
  <c r="D122" i="7" l="1"/>
  <c r="D124" i="7" s="1"/>
  <c r="D83" i="7"/>
  <c r="D85" i="7"/>
  <c r="B102" i="7"/>
  <c r="D22" i="7"/>
  <c r="D94" i="7" s="1"/>
  <c r="D95" i="7" s="1"/>
  <c r="D96" i="7" s="1"/>
  <c r="D21" i="9" s="1"/>
  <c r="D43" i="9" s="1"/>
  <c r="D23" i="7"/>
  <c r="D87" i="7" s="1"/>
  <c r="D89" i="7" s="1"/>
  <c r="D27" i="7"/>
  <c r="D90" i="7" s="1"/>
  <c r="D92" i="7" s="1"/>
  <c r="D91" i="7" s="1"/>
  <c r="D95" i="4"/>
  <c r="G5" i="13"/>
  <c r="D21" i="13" s="1"/>
  <c r="D86" i="7" l="1"/>
  <c r="D93" i="7"/>
  <c r="D88" i="7"/>
  <c r="D139" i="7"/>
</calcChain>
</file>

<file path=xl/sharedStrings.xml><?xml version="1.0" encoding="utf-8"?>
<sst xmlns="http://schemas.openxmlformats.org/spreadsheetml/2006/main" count="1568" uniqueCount="542">
  <si>
    <t>GUIDANCE METHODOLOGY</t>
  </si>
  <si>
    <t>Notes</t>
  </si>
  <si>
    <t>m/h</t>
  </si>
  <si>
    <t>m</t>
  </si>
  <si>
    <t>OLR</t>
  </si>
  <si>
    <t>HRT</t>
  </si>
  <si>
    <t>h</t>
  </si>
  <si>
    <t>%</t>
  </si>
  <si>
    <t>-</t>
  </si>
  <si>
    <t>m3</t>
  </si>
  <si>
    <t>HYDRO 1 Facility n°</t>
  </si>
  <si>
    <t>TECHNOLOGIES INVOLVED</t>
  </si>
  <si>
    <t>1)</t>
  </si>
  <si>
    <t>2)</t>
  </si>
  <si>
    <t>Constructed Wetland</t>
  </si>
  <si>
    <t>3)</t>
  </si>
  <si>
    <t>Membrane/Sand Filtration + UV Disinfection</t>
  </si>
  <si>
    <t>4)</t>
  </si>
  <si>
    <t>5)</t>
  </si>
  <si>
    <t>Biogas Upgrading System</t>
  </si>
  <si>
    <t>Technical minimum requirement to Technology replicability:</t>
  </si>
  <si>
    <t>Reagents Consumption</t>
  </si>
  <si>
    <t>Considering reagents both for operation and maintenance (cleaning)</t>
  </si>
  <si>
    <t>None</t>
  </si>
  <si>
    <t>m3/d</t>
  </si>
  <si>
    <t>Biogas</t>
  </si>
  <si>
    <t>Construction/Installation of units</t>
  </si>
  <si>
    <t>Reagents</t>
  </si>
  <si>
    <t>Maintenance</t>
  </si>
  <si>
    <t>€/y</t>
  </si>
  <si>
    <t>1 a) DESIGN PHASE - TECHNICAL DATA</t>
  </si>
  <si>
    <t>cm</t>
  </si>
  <si>
    <t>n°</t>
  </si>
  <si>
    <t>Sludge production</t>
  </si>
  <si>
    <t>0.06 - 0.07</t>
  </si>
  <si>
    <t>l/d</t>
  </si>
  <si>
    <t>%CH4/biogas</t>
  </si>
  <si>
    <t>kg COD/m3 d</t>
  </si>
  <si>
    <t>mg/l</t>
  </si>
  <si>
    <t>kg COD/d</t>
  </si>
  <si>
    <t>Temperature</t>
  </si>
  <si>
    <t>°C</t>
  </si>
  <si>
    <t>m3/h</t>
  </si>
  <si>
    <t>Sensors</t>
  </si>
  <si>
    <t>€</t>
  </si>
  <si>
    <t>Cost of units</t>
  </si>
  <si>
    <t>Preparation of site</t>
  </si>
  <si>
    <t>TN removal</t>
  </si>
  <si>
    <t>gBOD5/m2d</t>
  </si>
  <si>
    <t>from 3 to 6</t>
  </si>
  <si>
    <t>m2</t>
  </si>
  <si>
    <t>OTR</t>
  </si>
  <si>
    <t>m3/m2h</t>
  </si>
  <si>
    <t>gTSS/m2d</t>
  </si>
  <si>
    <t>m2/PE</t>
  </si>
  <si>
    <t>m3/m2d</t>
  </si>
  <si>
    <t>Bottom surface area</t>
  </si>
  <si>
    <t>Total Depth of filter media</t>
  </si>
  <si>
    <t>Free board</t>
  </si>
  <si>
    <t>Total Depth</t>
  </si>
  <si>
    <t>Type of plants</t>
  </si>
  <si>
    <t>Phragmites australis</t>
  </si>
  <si>
    <t>Considering all of the equipments (tanks. pumps. piping. etc...)</t>
  </si>
  <si>
    <t>Flowrate</t>
  </si>
  <si>
    <t>Organic Load</t>
  </si>
  <si>
    <t>0.5 - 1.5</t>
  </si>
  <si>
    <t>Parameters</t>
  </si>
  <si>
    <t>Units</t>
  </si>
  <si>
    <t>5 ÷ 10</t>
  </si>
  <si>
    <t>0.8-2</t>
  </si>
  <si>
    <t>Unit</t>
  </si>
  <si>
    <t>from 2 to 4</t>
  </si>
  <si>
    <t xml:space="preserve">20-40 mm round washed gravel </t>
  </si>
  <si>
    <t>5-10 mm round washed gravel</t>
  </si>
  <si>
    <t>0.4-5 mm sand</t>
  </si>
  <si>
    <t>Bed slope</t>
  </si>
  <si>
    <t>30-50 mm round washed gravel</t>
  </si>
  <si>
    <t>10-20 mm round washed gravel</t>
  </si>
  <si>
    <t>Upflow Anaerobic Sludge Blanket</t>
  </si>
  <si>
    <t>Paramenter to analyse</t>
  </si>
  <si>
    <t>Specification</t>
  </si>
  <si>
    <t>FOOTPRINT</t>
  </si>
  <si>
    <t>Quantity</t>
  </si>
  <si>
    <t>TOTAL</t>
  </si>
  <si>
    <t>INPUTS (Requirements)</t>
  </si>
  <si>
    <t>Influent Flowrate</t>
  </si>
  <si>
    <t>Municipal Wastewater</t>
  </si>
  <si>
    <t>Specific Energy consumption</t>
  </si>
  <si>
    <t>Energy Consumption</t>
  </si>
  <si>
    <t>kWh/m3 treated</t>
  </si>
  <si>
    <t>kWh/d</t>
  </si>
  <si>
    <t>TOTAL requirements</t>
  </si>
  <si>
    <t>OUTPUTS EXPECTED</t>
  </si>
  <si>
    <t>Nutrient rich effluent</t>
  </si>
  <si>
    <t>Excess sludge</t>
  </si>
  <si>
    <t>Effluent Flowrate from UASB</t>
  </si>
  <si>
    <t>kgSS/d</t>
  </si>
  <si>
    <t>COSTS (CAPEX)</t>
  </si>
  <si>
    <t>UASB Reactor</t>
  </si>
  <si>
    <t>Installation</t>
  </si>
  <si>
    <t>Total CAPEX</t>
  </si>
  <si>
    <t>COSTS (OPEX)</t>
  </si>
  <si>
    <t>Energy costs</t>
  </si>
  <si>
    <t>Considering cost of electricity [average between day and night, during week and week-end]</t>
  </si>
  <si>
    <t>l/y*€/l</t>
  </si>
  <si>
    <t>Human Requirement</t>
  </si>
  <si>
    <t>Considering personnel both for operation and maintenance</t>
  </si>
  <si>
    <t>Hour of work required/y * €/h</t>
  </si>
  <si>
    <t>Considering substitution of pieces etc…</t>
  </si>
  <si>
    <t>Quantity of unit to change/y * €/unit</t>
  </si>
  <si>
    <t>Piping, cables, valves</t>
  </si>
  <si>
    <t>Specific area equirement</t>
  </si>
  <si>
    <t>Total area requirement</t>
  </si>
  <si>
    <t>Equipment area requirement</t>
  </si>
  <si>
    <t>m2/(m3treated/d)</t>
  </si>
  <si>
    <t>m2 per m3/day of wastewater treated</t>
  </si>
  <si>
    <t>Specific kWh consumed/day per m3/day of wastewater treated</t>
  </si>
  <si>
    <t>Energy for:</t>
  </si>
  <si>
    <t>kW*h/d</t>
  </si>
  <si>
    <t>h/d</t>
  </si>
  <si>
    <t>PLC</t>
  </si>
  <si>
    <t>Influent Wastewater Charateristics:</t>
  </si>
  <si>
    <t>COD concentration</t>
  </si>
  <si>
    <t>BOD5 concentration</t>
  </si>
  <si>
    <t>TSS concentration</t>
  </si>
  <si>
    <t>pH</t>
  </si>
  <si>
    <t>Conductivity</t>
  </si>
  <si>
    <t>μS/cm</t>
  </si>
  <si>
    <t>COD removal</t>
  </si>
  <si>
    <t>70 - 80</t>
  </si>
  <si>
    <t>TSS removal</t>
  </si>
  <si>
    <t>Operative Parameters</t>
  </si>
  <si>
    <t>Considering all of the equipments (tanks, pumps, piping, etc...)</t>
  </si>
  <si>
    <t>VF SAT 1</t>
  </si>
  <si>
    <t>VF UNSAT A, B</t>
  </si>
  <si>
    <t>VF UNSAT C - D</t>
  </si>
  <si>
    <t>Design Data UASB</t>
  </si>
  <si>
    <t>kW absorbed</t>
  </si>
  <si>
    <t>Ammonia Concentration</t>
  </si>
  <si>
    <t>TKN</t>
  </si>
  <si>
    <t>Used for HYDRO 1 in Greek Case Study</t>
  </si>
  <si>
    <t xml:space="preserve">Typical </t>
  </si>
  <si>
    <t>n° of operative lines</t>
  </si>
  <si>
    <t>Volume tot</t>
  </si>
  <si>
    <t>Volume of each line</t>
  </si>
  <si>
    <t>HRTdesign</t>
  </si>
  <si>
    <t>HRToperative</t>
  </si>
  <si>
    <t>Vup</t>
  </si>
  <si>
    <t xml:space="preserve">Diameter </t>
  </si>
  <si>
    <t>Liquid upflow velocity at the bottom of the GLS separator (VUP,GLS)</t>
  </si>
  <si>
    <t>&lt; 4</t>
  </si>
  <si>
    <t>Summer</t>
  </si>
  <si>
    <t>Area (each reactor sectional area)</t>
  </si>
  <si>
    <t>Each Reactor height</t>
  </si>
  <si>
    <t>Sliq (each reactor Liquid Area)</t>
  </si>
  <si>
    <t>Sliq (each reactor separation Area)</t>
  </si>
  <si>
    <t>dsep (each reactor separation diameter)</t>
  </si>
  <si>
    <t>Stoichiometrically methane production</t>
  </si>
  <si>
    <t>COD removed</t>
  </si>
  <si>
    <t>kgCOD/d</t>
  </si>
  <si>
    <t>m3biogas/d</t>
  </si>
  <si>
    <t>Daily Biogas production</t>
  </si>
  <si>
    <t>Daily methane production</t>
  </si>
  <si>
    <t>m3CH4/d</t>
  </si>
  <si>
    <t>m3CH4/kgCODRemoved</t>
  </si>
  <si>
    <t>kg sludge/kg CODRemoved</t>
  </si>
  <si>
    <t>Stoichiometrically Sludge production</t>
  </si>
  <si>
    <t>CODin</t>
  </si>
  <si>
    <t>kgCODin/d</t>
  </si>
  <si>
    <t>CODout</t>
  </si>
  <si>
    <t>kgCODout/d</t>
  </si>
  <si>
    <t>kg sludge/d</t>
  </si>
  <si>
    <t>TS% of sludge</t>
  </si>
  <si>
    <t>mgTSS/l</t>
  </si>
  <si>
    <t>Q excess sludge</t>
  </si>
  <si>
    <t>Qout</t>
  </si>
  <si>
    <t>kgTSSout/d</t>
  </si>
  <si>
    <t>60 - 70</t>
  </si>
  <si>
    <t>TSS removed</t>
  </si>
  <si>
    <t>TSSout</t>
  </si>
  <si>
    <t>kdTSS/d</t>
  </si>
  <si>
    <t>TSS in</t>
  </si>
  <si>
    <t>kgTSS/d</t>
  </si>
  <si>
    <t>Composting system</t>
  </si>
  <si>
    <t>Insert Data according to Replication Site Case Study</t>
  </si>
  <si>
    <t>Design Data CONSTRUCTED WETLAND</t>
  </si>
  <si>
    <t>g O2/m2d</t>
  </si>
  <si>
    <t>23 - 64</t>
  </si>
  <si>
    <t>Flushed volume on top VF surface</t>
  </si>
  <si>
    <t>Faecal and Total Coliforms removal</t>
  </si>
  <si>
    <t>95 - 99</t>
  </si>
  <si>
    <t>Viruses removal</t>
  </si>
  <si>
    <t>93 - 99</t>
  </si>
  <si>
    <t>98 - 99</t>
  </si>
  <si>
    <t>Helminth Eggs</t>
  </si>
  <si>
    <t>Hydraulic Loading Rate (batch)</t>
  </si>
  <si>
    <t>COD/BOD5</t>
  </si>
  <si>
    <t>Lenght of VF sector</t>
  </si>
  <si>
    <t>Width of VF sector</t>
  </si>
  <si>
    <t>n° of sector</t>
  </si>
  <si>
    <t>Area of VF per sector</t>
  </si>
  <si>
    <t>Area of VF total (net)</t>
  </si>
  <si>
    <t>V pumping station</t>
  </si>
  <si>
    <t>BOD5 removal</t>
  </si>
  <si>
    <t>Oxygen Demand</t>
  </si>
  <si>
    <t>kgO2/d</t>
  </si>
  <si>
    <t>BOD5 out from CW</t>
  </si>
  <si>
    <t>Organic Load in</t>
  </si>
  <si>
    <t>kg BOD5/d</t>
  </si>
  <si>
    <t>kg/d</t>
  </si>
  <si>
    <t>BOD5 removed</t>
  </si>
  <si>
    <t>TKN concentration</t>
  </si>
  <si>
    <t>TKN load in</t>
  </si>
  <si>
    <t>TKN out from CW</t>
  </si>
  <si>
    <t>TKN removed</t>
  </si>
  <si>
    <t>Flush volume per sector</t>
  </si>
  <si>
    <t>n° of flush per day</t>
  </si>
  <si>
    <t>Pump flow rate per sector</t>
  </si>
  <si>
    <t>l/s</t>
  </si>
  <si>
    <t>Flush duration</t>
  </si>
  <si>
    <t>min</t>
  </si>
  <si>
    <t>Flush time interval</t>
  </si>
  <si>
    <t>Organic Loading Rate</t>
  </si>
  <si>
    <t>Solids Loading Rate</t>
  </si>
  <si>
    <t>See the loading graph on the right (verify the value with the value)</t>
  </si>
  <si>
    <t>TKN removal</t>
  </si>
  <si>
    <t>m3/m2/d</t>
  </si>
  <si>
    <t>Hydraulic Loading Rate</t>
  </si>
  <si>
    <t>Specific surface of total CW</t>
  </si>
  <si>
    <t>Effluent Flowrate from CW</t>
  </si>
  <si>
    <t>Effluent to be sent to UF + UV</t>
  </si>
  <si>
    <t>TKN Concentration</t>
  </si>
  <si>
    <t>0,8 ÷ 1,5</t>
  </si>
  <si>
    <t>0,1 ÷ 1</t>
  </si>
  <si>
    <t>from 0,04-0,05 without recircultation to 0,12 with recirculation</t>
  </si>
  <si>
    <t>from 5 to 10</t>
  </si>
  <si>
    <t>€ = m2 * €/m2</t>
  </si>
  <si>
    <t>l/m2 d</t>
  </si>
  <si>
    <t>Specific Flowrate</t>
  </si>
  <si>
    <t>Membrane area</t>
  </si>
  <si>
    <t xml:space="preserve">n° of modules </t>
  </si>
  <si>
    <t>Filtered water tank</t>
  </si>
  <si>
    <t>Design Data UV</t>
  </si>
  <si>
    <t>CW Performances</t>
  </si>
  <si>
    <t>TSS loading rate</t>
  </si>
  <si>
    <t>kg TSS/d</t>
  </si>
  <si>
    <t>&lt; 1 - 5</t>
  </si>
  <si>
    <t>&gt; or = 55</t>
  </si>
  <si>
    <t>mWxs/cm2</t>
  </si>
  <si>
    <t>UASB reactor</t>
  </si>
  <si>
    <t>Cartridge microfilter for UF</t>
  </si>
  <si>
    <t>UV Lamp</t>
  </si>
  <si>
    <t>UV System</t>
  </si>
  <si>
    <t>Effluent Flowrate from Post-treatment</t>
  </si>
  <si>
    <t>Design</t>
  </si>
  <si>
    <t>Water trasmittance (UVT)</t>
  </si>
  <si>
    <t>The design of the lamps was done by analysing the Characteristic Curve of the lamp, provided by Supplier. The Curve has to be chosen according to the value of the UVT of the water to be treated. With this curve and with the value od the minimum dose to have a certain quality of the effluent, the treatable flowrate is detected. Thus with the information of the volume treated by ech lamp, the number of needed lamps is calculated.</t>
  </si>
  <si>
    <t>Minimum Dose to ensure for discharge limit</t>
  </si>
  <si>
    <t>Hour of work required/y (MAX) * €/h</t>
  </si>
  <si>
    <t>Manholes cleaning + maintenance of electromechanical components+maintenance of concrete structures, sewer, embankments</t>
  </si>
  <si>
    <t>Costs exclude the sampling.</t>
  </si>
  <si>
    <t>€/y/PE</t>
  </si>
  <si>
    <t>TOTAL CAPEX</t>
  </si>
  <si>
    <t>€/PE</t>
  </si>
  <si>
    <t>Population equivalent to be served</t>
  </si>
  <si>
    <t>PE</t>
  </si>
  <si>
    <t>Design Data</t>
  </si>
  <si>
    <t>Operative Parameters:</t>
  </si>
  <si>
    <t>Set as hypothesis</t>
  </si>
  <si>
    <t>Dimensions given</t>
  </si>
  <si>
    <t>Construction of CW System</t>
  </si>
  <si>
    <t>about 10 % of the filter media depth</t>
  </si>
  <si>
    <t>about 80 % of the filter media depth</t>
  </si>
  <si>
    <t>To be chosen according to the climate</t>
  </si>
  <si>
    <t>Set as Hypothesis</t>
  </si>
  <si>
    <t>about 20 % of the filter media depth</t>
  </si>
  <si>
    <t>about 40 % of the filter media depth</t>
  </si>
  <si>
    <t xml:space="preserve">Vertical Flow SAT </t>
  </si>
  <si>
    <t xml:space="preserve">Vertical Flow UNSAT </t>
  </si>
  <si>
    <t xml:space="preserve">Operative Parameters VF UNSAT </t>
  </si>
  <si>
    <t>Set as design value</t>
  </si>
  <si>
    <t>See the loading graph on the right (verify the removal with the Ctss,in and TSS load,in)</t>
  </si>
  <si>
    <t>From Constructed Wetlands</t>
  </si>
  <si>
    <t>PLEASE PRIVE INFO ON THIS SYSTEM</t>
  </si>
  <si>
    <t>NaOH - Reagent for UF membrane maintenance (CEB)</t>
  </si>
  <si>
    <t>HCl - Reagent for UF membrane maintenance (CEB)</t>
  </si>
  <si>
    <t>NaOCl - Reagent for UF membrane maintenance (CIP)</t>
  </si>
  <si>
    <t>Maximum Energy Consumption</t>
  </si>
  <si>
    <t>kWh/y * €/kWh(=0,17 average in Europe for non-household elecrticity)</t>
  </si>
  <si>
    <t>TOTAL ANNUAL OPEX</t>
  </si>
  <si>
    <t>MASS AND ENERGY BALANCE</t>
  </si>
  <si>
    <t>INPUTs</t>
  </si>
  <si>
    <t>OUTPUTs</t>
  </si>
  <si>
    <t>*Waste indicates any generic residual/or untreated flow which could be derived by the process</t>
  </si>
  <si>
    <t>If any, please indicate the type and the amount</t>
  </si>
  <si>
    <t>Maximum Energy Needed [kWh/d] =</t>
  </si>
  <si>
    <t>Energy Produced [kW/d] =</t>
  </si>
  <si>
    <t>if any</t>
  </si>
  <si>
    <t>Wastewater to be treated [m3/d] =</t>
  </si>
  <si>
    <t>UASB supernatant [m3/d] =</t>
  </si>
  <si>
    <t>Excess Sludge [m3/d] =</t>
  </si>
  <si>
    <t>UASB Balance</t>
  </si>
  <si>
    <t>Energy Conversion factor</t>
  </si>
  <si>
    <t>kJ/kWh</t>
  </si>
  <si>
    <t>Energy content of methane at standard conditions</t>
  </si>
  <si>
    <t>kJ/m3CH4</t>
  </si>
  <si>
    <t>Set as default data</t>
  </si>
  <si>
    <t>kW/m3</t>
  </si>
  <si>
    <t>Energy production</t>
  </si>
  <si>
    <t>kW/d</t>
  </si>
  <si>
    <t>CW effluent [m3/d] =</t>
  </si>
  <si>
    <t>CW Effluent [m3/d] =</t>
  </si>
  <si>
    <t>Water for irrigation [m3/d] =</t>
  </si>
  <si>
    <t>Backwash discharge [m3/d] =</t>
  </si>
  <si>
    <t>to be recirculate to UASB</t>
  </si>
  <si>
    <t>Waste* [.../d] =</t>
  </si>
  <si>
    <t>Excess sludge from UASB [m3/d] =</t>
  </si>
  <si>
    <t>Othe material for composting [m3/d] =</t>
  </si>
  <si>
    <t>Excess sludge from UASB [kgTSS/d] =</t>
  </si>
  <si>
    <t>Othe material for composting [kgTSS/d] =</t>
  </si>
  <si>
    <t>Compost [m3/d] =</t>
  </si>
  <si>
    <t>Compost [kgTSS/d] =</t>
  </si>
  <si>
    <t>€/year</t>
  </si>
  <si>
    <t>€/m3</t>
  </si>
  <si>
    <t>CAPEX/(yearly revenues - OPEX)</t>
  </si>
  <si>
    <t>year</t>
  </si>
  <si>
    <t>Payback period</t>
  </si>
  <si>
    <t>Yearly revenues</t>
  </si>
  <si>
    <t>m3/year</t>
  </si>
  <si>
    <t>Waste water treatment tax</t>
  </si>
  <si>
    <t>€/kg</t>
  </si>
  <si>
    <t>kg/year</t>
  </si>
  <si>
    <t>Fertilizers</t>
  </si>
  <si>
    <t>€/MWh</t>
  </si>
  <si>
    <t>MWh/year</t>
  </si>
  <si>
    <t>Treated wastewater for irrigation</t>
  </si>
  <si>
    <t>Comments</t>
  </si>
  <si>
    <t>revenue unit</t>
  </si>
  <si>
    <t>Revenue</t>
  </si>
  <si>
    <t>Revenue &amp; costs saving streams</t>
  </si>
  <si>
    <t>Yearly OPEX</t>
  </si>
  <si>
    <t>External services</t>
  </si>
  <si>
    <t>Insurance</t>
  </si>
  <si>
    <t>System Operation</t>
  </si>
  <si>
    <t>l/y</t>
  </si>
  <si>
    <t>ENERGY and MASS BALANCE</t>
  </si>
  <si>
    <t>MUNICIPAL WASTEWATER</t>
  </si>
  <si>
    <t xml:space="preserve">Q </t>
  </si>
  <si>
    <t xml:space="preserve">UASB </t>
  </si>
  <si>
    <t>COD</t>
  </si>
  <si>
    <t>Ntot</t>
  </si>
  <si>
    <t>mg/L</t>
  </si>
  <si>
    <t>Ptot</t>
  </si>
  <si>
    <t>E.coli</t>
  </si>
  <si>
    <t>TSS</t>
  </si>
  <si>
    <t>100 UFC/mL</t>
  </si>
  <si>
    <t>DISINFECTION</t>
  </si>
  <si>
    <t>WETLAND</t>
  </si>
  <si>
    <t xml:space="preserve">GASOMETER </t>
  </si>
  <si>
    <t>BIOGAS</t>
  </si>
  <si>
    <t>%CH4</t>
  </si>
  <si>
    <t>%CO2</t>
  </si>
  <si>
    <t>%H2S</t>
  </si>
  <si>
    <t>COMPOSTING SYSTEM</t>
  </si>
  <si>
    <t>SLUDGE</t>
  </si>
  <si>
    <t>Q</t>
  </si>
  <si>
    <t>%TS</t>
  </si>
  <si>
    <t>COMPOST</t>
  </si>
  <si>
    <t>RECLAIMED WATER</t>
  </si>
  <si>
    <t>Heating/Cooling systems - Electric resistance</t>
  </si>
  <si>
    <t>Gasometer</t>
  </si>
  <si>
    <t>For Heating/Cooling systems - Electric resistance</t>
  </si>
  <si>
    <t>Heating/cooling system - Electric resistance</t>
  </si>
  <si>
    <t>Compact skid for the assembly of main units</t>
  </si>
  <si>
    <t>TOTAL HYDRO CAPEX summary</t>
  </si>
  <si>
    <t>TOTAL HYDRO OPEX summary</t>
  </si>
  <si>
    <t>Item value*</t>
  </si>
  <si>
    <t>* from Local market analysis</t>
  </si>
  <si>
    <t>Energy consumption</t>
  </si>
  <si>
    <t>Certification/permit fees</t>
  </si>
  <si>
    <t>Tanks</t>
  </si>
  <si>
    <t>….......</t>
  </si>
  <si>
    <t>Agroforestry and irrigation system</t>
  </si>
  <si>
    <t xml:space="preserve">Land purchase </t>
  </si>
  <si>
    <t>ANNUAL TOTAL OPEX</t>
  </si>
  <si>
    <t xml:space="preserve">AGROFOSTERY SYSTEM </t>
  </si>
  <si>
    <t>CROP AND PLANTS</t>
  </si>
  <si>
    <t>Type</t>
  </si>
  <si>
    <t xml:space="preserve">Production </t>
  </si>
  <si>
    <t>kg/y</t>
  </si>
  <si>
    <t>pumps</t>
  </si>
  <si>
    <t>Legend</t>
  </si>
  <si>
    <t>Design Data which should be provided by the site manager</t>
  </si>
  <si>
    <t xml:space="preserve">Assumed Data for Design phase </t>
  </si>
  <si>
    <t>For Biogas convertion into electricity and thermal energy</t>
  </si>
  <si>
    <t>Area required for piping</t>
  </si>
  <si>
    <t>CHP</t>
  </si>
  <si>
    <t>Combined Heat and Power system (CHP)</t>
  </si>
  <si>
    <t>Mixing systems</t>
  </si>
  <si>
    <t>…....................</t>
  </si>
  <si>
    <t>kWhth/d</t>
  </si>
  <si>
    <t>kWhel/d</t>
  </si>
  <si>
    <t>Electricity</t>
  </si>
  <si>
    <t>Thermal Energy</t>
  </si>
  <si>
    <t>Sensors, PLC</t>
  </si>
  <si>
    <t>Pumps</t>
  </si>
  <si>
    <t>Amount used</t>
  </si>
  <si>
    <t>Unit Value</t>
  </si>
  <si>
    <t>Total Cost</t>
  </si>
  <si>
    <t>Design Data SAND FILTRATION</t>
  </si>
  <si>
    <t>Design Data MEMBRANE UF</t>
  </si>
  <si>
    <t>Additional Disinfection Unit could be implemented to reclaimed water reuse in agriculture</t>
  </si>
  <si>
    <t>Area to be irrigated</t>
  </si>
  <si>
    <t>ha</t>
  </si>
  <si>
    <t>Type of crops to be irrigated</t>
  </si>
  <si>
    <t xml:space="preserve">forestry trees for fruit and timber production; orchards/bushes; and herbs and annual crops. </t>
  </si>
  <si>
    <t>Water need of the crops</t>
  </si>
  <si>
    <t>Nutrient need of the crops</t>
  </si>
  <si>
    <t>kgN/ha or kg/m2</t>
  </si>
  <si>
    <t>m3/ha or m3/m2</t>
  </si>
  <si>
    <t>Thermal Energy Produced</t>
  </si>
  <si>
    <t>Electricity Produced</t>
  </si>
  <si>
    <t>Annual food production from crop cultivation</t>
  </si>
  <si>
    <t>Methane percentage in the Biogas</t>
  </si>
  <si>
    <t>area for piping</t>
  </si>
  <si>
    <t>….............................</t>
  </si>
  <si>
    <t>tanks</t>
  </si>
  <si>
    <t>area required for piping</t>
  </si>
  <si>
    <t>UF system/sand filtration</t>
  </si>
  <si>
    <t>Ultrafiltration membrane module/ Sand filtration module</t>
  </si>
  <si>
    <t>Flowrate per module</t>
  </si>
  <si>
    <t>Influent sludge Charateristics:</t>
  </si>
  <si>
    <t>Sludge density</t>
  </si>
  <si>
    <t>kg/m3</t>
  </si>
  <si>
    <t>TS concentration</t>
  </si>
  <si>
    <t>Sludge load</t>
  </si>
  <si>
    <t>PLC, sensors</t>
  </si>
  <si>
    <t>sensors</t>
  </si>
  <si>
    <t>….....</t>
  </si>
  <si>
    <t>…....</t>
  </si>
  <si>
    <t>composting system</t>
  </si>
  <si>
    <t>area to be irrigated</t>
  </si>
  <si>
    <t>Irrigation system</t>
  </si>
  <si>
    <t>type of irrigation system</t>
  </si>
  <si>
    <t>nitrogen need for crops and plants</t>
  </si>
  <si>
    <t>irrigational needs</t>
  </si>
  <si>
    <t>…..........</t>
  </si>
  <si>
    <t>….........</t>
  </si>
  <si>
    <t>description</t>
  </si>
  <si>
    <t>ULTRA FILTRATION/ SAND ..</t>
  </si>
  <si>
    <t>Assumed Data for Design</t>
  </si>
  <si>
    <t>From Greek Case Study</t>
  </si>
  <si>
    <t>Hydraulic retention time</t>
  </si>
  <si>
    <t>d</t>
  </si>
  <si>
    <t>&gt; 0.7 days (considering pore volume of the media - common value equal to 0.35)</t>
  </si>
  <si>
    <t>n° of bed per sector</t>
  </si>
  <si>
    <t>To be checked function of organic loading rate limit
Rule of thumb values: 3-5 m2/PE for passive systems, 1 m2/PE for intensified aerated systems</t>
  </si>
  <si>
    <t xml:space="preserve">To avoid clogging issues
Passive wetland: if high touristic fluctuation &lt; 20; if constant yearly flow rate &lt; 10 
Aerated wetland: &lt;70  </t>
  </si>
  <si>
    <t xml:space="preserve">To avoid clogging issues
Passive wetland: if high touristic fluctuation &lt; 160; if constant yearly flow rate &lt; 80 
Aerated wetland: higher and driven by maximum organic loading rate  </t>
  </si>
  <si>
    <t>Total net CW area requirement</t>
  </si>
  <si>
    <t>Specific net CW area equirement</t>
  </si>
  <si>
    <t>Specific gross CW area coefficient</t>
  </si>
  <si>
    <t>m2 gross CW area/m2 net CW area</t>
  </si>
  <si>
    <t>Effective area for treatment of wastewater by wetland beds</t>
  </si>
  <si>
    <t>Specific Evapotranspiration losses - VF SAT</t>
  </si>
  <si>
    <t>Specific Evapotranspiration losses - VF UNSAT</t>
  </si>
  <si>
    <t>Summer value</t>
  </si>
  <si>
    <t>Evapotranspiration losses - VF SAT</t>
  </si>
  <si>
    <t>Evapotranspiration losses - VF UNSAT</t>
  </si>
  <si>
    <t>Specific TOTAL CAPEX</t>
  </si>
  <si>
    <t>€/m2</t>
  </si>
  <si>
    <t>Earthmoving</t>
  </si>
  <si>
    <t>Parametric cost for: Excavate suitable material and place material in embankments</t>
  </si>
  <si>
    <t>Volume of excavate suitable material and place material in embankments</t>
  </si>
  <si>
    <t>Parametric cost for: Site clearance and top soil (max 20 cm) stripping</t>
  </si>
  <si>
    <t>Surface of site clearance and top soil (max 20 cm) stripping</t>
  </si>
  <si>
    <t>Cost of excavate suitable material and place material in embankments</t>
  </si>
  <si>
    <t>Cost of site clearance and top soil (max 20 cm) stripping</t>
  </si>
  <si>
    <t>Parametric cost for: Compact embankment and trim to shape</t>
  </si>
  <si>
    <t>Volume of Compact embankment and trim to shape</t>
  </si>
  <si>
    <t>Cost for Compact embankment and trim to shape</t>
  </si>
  <si>
    <t>Filling material</t>
  </si>
  <si>
    <t>Parametric cost for: Supply of washed gravel material (10 mm dia.), carbonate content &lt; 20%, from approved quarry including transportation (Crushed or rounded)</t>
  </si>
  <si>
    <t>Parametric cost for: Supply of washed river sand, D10 &gt;0.3 mm D60 1-2 mm, carbonate content &lt; 20%, from approved quarry including transportation</t>
  </si>
  <si>
    <t>Concrete works</t>
  </si>
  <si>
    <t>Parametric cost for: preparation of lean concrete foundation reinforced by iron mesh</t>
  </si>
  <si>
    <t>Parametric cost for: Mixing, laying and compacting C-25 (Rck 250) cement concrete including transport of materials and head carry to the site.</t>
  </si>
  <si>
    <t>Volume of Mixing, laying and compacting C-25 (Rck 250) cement concrete including transport of materials and head carry to the site.</t>
  </si>
  <si>
    <t>Cost of Mixing, laying and compacting C-25 (Rck 250) cement concrete including transport of materials and head carry to the site.</t>
  </si>
  <si>
    <t>Parametric cost for: Supplying fabricating and fixing form work with plywood sheets of 12 mm thick inclusive of struts and removing the same.</t>
  </si>
  <si>
    <t>Surface of Supplying fabricating and fixing form work with plywood sheets of 12 mm thick inclusive of struts and removing the same.</t>
  </si>
  <si>
    <t>Cost of Supplying fabricating and fixing form work with plywood sheets of 12 mm thick inclusive of struts and removing the same.</t>
  </si>
  <si>
    <t>kg</t>
  </si>
  <si>
    <t>Parametric cost for: Cutting, bending, fabricating and placing tore steel reinforcements (Feb44K) including transport to the site</t>
  </si>
  <si>
    <t>Cost of Cutting, bending, fabricating and placing tore steel reinforcements (Feb44K) including transport to the site</t>
  </si>
  <si>
    <t>Waterproofing</t>
  </si>
  <si>
    <t>Parametric cost for: Supply and placing of  HDPE membrane for pond waterproofing, min tickness 1.5 mm, including welding and testing</t>
  </si>
  <si>
    <t>Surface of Supply and placing of  HDPE membrane for pond waterproofing, min tickness 1.5 mm, including welding and testing</t>
  </si>
  <si>
    <t>Cost of Supply and placing of  HDPE membrane for pond waterproofing, min tickness 1.5 mm, including welding and testing</t>
  </si>
  <si>
    <t>Parametric cost for: Supply and placing layers of pervious felt (nonwooven geotextile) (300 gr/m2)</t>
  </si>
  <si>
    <t>Surface of Supply and placing layers of pervious felt (nonwooven geotextile) (300 gr/m2)</t>
  </si>
  <si>
    <t>Cost of Supply and placing layers of pervious felt (nonwooven geotextile) (300 gr/m2)</t>
  </si>
  <si>
    <t>Manhole</t>
  </si>
  <si>
    <t>€/unit</t>
  </si>
  <si>
    <t>n° unit</t>
  </si>
  <si>
    <t>Parametric cost for: Procurement of precast concrete manhole 1x1x1 m, including concrete slab and covering</t>
  </si>
  <si>
    <t>number of manholes</t>
  </si>
  <si>
    <t>Cost of manholes</t>
  </si>
  <si>
    <t>Pipelines and hydraulic works</t>
  </si>
  <si>
    <t>€/m</t>
  </si>
  <si>
    <t>Parametric cost for: supply and placing PVC pipe DN160 for gravity installation</t>
  </si>
  <si>
    <t>Length of PVC pipe DN160 for gravity installation</t>
  </si>
  <si>
    <t>Cost of PVC pipe DN160 for gravity installation</t>
  </si>
  <si>
    <t>Parametric cost for: supply and placing HDPE pipe DN90 for pressure operating</t>
  </si>
  <si>
    <t>Length of HDPE pipe DN90 for pressure operating</t>
  </si>
  <si>
    <t>Cost of HDPE pipe DN90 for pressure operating</t>
  </si>
  <si>
    <t>Plants</t>
  </si>
  <si>
    <t>Parametric cost for: Procurement and placing of Phragmites Australis in pots 9 cm</t>
  </si>
  <si>
    <t>number of Phragmites Australis</t>
  </si>
  <si>
    <t>Cost of Phragmites Australis</t>
  </si>
  <si>
    <t>Manwork</t>
  </si>
  <si>
    <t>€/h</t>
  </si>
  <si>
    <t>Parametric cost for: Man work - qualified worker</t>
  </si>
  <si>
    <t>Cost of Man work - qualified worker</t>
  </si>
  <si>
    <t>Parametric cost for: Man work - unqualified worker</t>
  </si>
  <si>
    <t>number of hours per Man work - unqualified worker</t>
  </si>
  <si>
    <t>Cost of Man work - unqualified worker</t>
  </si>
  <si>
    <t>number of hours per Man work - qualified worker</t>
  </si>
  <si>
    <t>Square meter of net CW surface</t>
  </si>
  <si>
    <t>Specific TOTAL ANNUAL OPEX</t>
  </si>
  <si>
    <t>€/m2y</t>
  </si>
  <si>
    <t>Reed harvesting</t>
  </si>
  <si>
    <t>Harvesting, transport, load, unload and disposal in landfill</t>
  </si>
  <si>
    <t>Green maintenance</t>
  </si>
  <si>
    <t>Volume of washed gravel material (10 mm dia.), carbonate content &lt; 20%, from approved quarry including transportation (Crushed or rounded)</t>
  </si>
  <si>
    <t>Cost of washed gravel material (10 mm dia.), carbonate content &lt; 20%, from approved quarry including transportation (Crushed or rounded)</t>
  </si>
  <si>
    <t>Volume of washed river sand, D10 &gt;0.3 mm D60 1-2 mm, carbonate content &lt; 20%, from approved quarry including transportation</t>
  </si>
  <si>
    <t>Cost of river sand, D10 &gt;0.3 mm D60 1-2 mm, carbonate content &lt; 20%, from approved quarry including transportation</t>
  </si>
  <si>
    <t>Volume of lean concrete foundation reinforced by iron mesh</t>
  </si>
  <si>
    <t>Cost of lean concrete foundation reinforced by iron mesh</t>
  </si>
  <si>
    <t>Weight of tore steel reinforcements (Feb44K) including transport to the site</t>
  </si>
  <si>
    <t>Alternatively to the UF, Sand Filtration could be chosen according to local reclaimed water quality standards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</si>
</sst>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
    <numFmt numFmtId="166" formatCode="0.0"/>
    <numFmt numFmtId="167" formatCode="#,##0.0"/>
  </numFmts>
  <fonts count="30" x14ac:knownFonts="1">
    <font>
      <sz val="11"/>
      <color theme="1"/>
      <name val="Calibri"/>
      <family val="2"/>
      <scheme val="minor"/>
    </font>
    <font>
      <sz val="12"/>
      <color theme="1"/>
      <name val="Times New Roman"/>
      <family val="2"/>
    </font>
    <font>
      <b/>
      <sz val="12"/>
      <color theme="1"/>
      <name val="Calibri"/>
      <family val="2"/>
      <scheme val="minor"/>
    </font>
    <font>
      <b/>
      <sz val="14"/>
      <color theme="1"/>
      <name val="Calibri"/>
      <family val="2"/>
      <scheme val="minor"/>
    </font>
    <font>
      <sz val="12"/>
      <color theme="1"/>
      <name val="Times New Roman"/>
      <family val="2"/>
    </font>
    <font>
      <u/>
      <sz val="12"/>
      <color theme="10"/>
      <name val="Times New Roman"/>
      <family val="2"/>
    </font>
    <font>
      <b/>
      <sz val="12"/>
      <color rgb="FF000000"/>
      <name val="Calibri"/>
      <family val="2"/>
    </font>
    <font>
      <b/>
      <i/>
      <sz val="12"/>
      <color rgb="FF000000"/>
      <name val="Calibri"/>
      <family val="2"/>
    </font>
    <font>
      <sz val="12"/>
      <name val="Calibri"/>
      <family val="2"/>
    </font>
    <font>
      <b/>
      <sz val="12"/>
      <color theme="1"/>
      <name val="Calibri"/>
      <family val="2"/>
    </font>
    <font>
      <sz val="12"/>
      <color rgb="FF000000"/>
      <name val="Calibri"/>
      <family val="2"/>
    </font>
    <font>
      <i/>
      <sz val="12"/>
      <color rgb="FF000000"/>
      <name val="Calibri"/>
      <family val="2"/>
    </font>
    <font>
      <sz val="12"/>
      <color theme="1"/>
      <name val="Calibri"/>
      <family val="2"/>
    </font>
    <font>
      <sz val="12"/>
      <color theme="1"/>
      <name val="Calibri"/>
      <family val="2"/>
      <scheme val="minor"/>
    </font>
    <font>
      <b/>
      <sz val="12"/>
      <color theme="0"/>
      <name val="Calibri"/>
      <family val="2"/>
    </font>
    <font>
      <b/>
      <sz val="12"/>
      <name val="Calibri"/>
      <family val="2"/>
    </font>
    <font>
      <sz val="8"/>
      <name val="Calibri"/>
      <family val="2"/>
      <scheme val="minor"/>
    </font>
    <font>
      <b/>
      <i/>
      <sz val="12"/>
      <color rgb="FF000000"/>
      <name val="Calibri"/>
      <family val="2"/>
      <scheme val="minor"/>
    </font>
    <font>
      <sz val="11"/>
      <color theme="1"/>
      <name val="Calibri"/>
      <family val="2"/>
      <scheme val="minor"/>
    </font>
    <font>
      <sz val="12"/>
      <name val="Calibri"/>
      <family val="2"/>
      <scheme val="minor"/>
    </font>
    <font>
      <b/>
      <sz val="22"/>
      <color rgb="FF000000"/>
      <name val="Calibri"/>
      <family val="2"/>
    </font>
    <font>
      <b/>
      <i/>
      <sz val="22"/>
      <color rgb="FF000000"/>
      <name val="Calibri"/>
      <family val="2"/>
    </font>
    <font>
      <sz val="11"/>
      <color rgb="FF000000"/>
      <name val="Calibri"/>
      <family val="2"/>
    </font>
    <font>
      <sz val="11"/>
      <name val="Calibri"/>
      <family val="2"/>
    </font>
    <font>
      <b/>
      <sz val="11"/>
      <color rgb="FF000000"/>
      <name val="Calibri"/>
      <family val="2"/>
    </font>
    <font>
      <sz val="11"/>
      <color rgb="FFFF0000"/>
      <name val="Calibri"/>
      <family val="2"/>
    </font>
    <font>
      <sz val="12"/>
      <color rgb="FF000000"/>
      <name val="Calibri"/>
      <family val="2"/>
      <scheme val="minor"/>
    </font>
    <font>
      <b/>
      <sz val="12"/>
      <name val="Calibri"/>
      <family val="2"/>
      <scheme val="minor"/>
    </font>
    <font>
      <b/>
      <sz val="11"/>
      <color theme="1"/>
      <name val="Calibri"/>
      <family val="2"/>
      <scheme val="minor"/>
    </font>
    <font>
      <b/>
      <sz val="20"/>
      <color rgb="FFFF0000"/>
      <name val="Calibri"/>
      <family val="2"/>
    </font>
  </fonts>
  <fills count="26">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8" tint="0.59999389629810485"/>
        <bgColor rgb="FFFFD966"/>
      </patternFill>
    </fill>
    <fill>
      <patternFill patternType="solid">
        <fgColor theme="8" tint="0.59999389629810485"/>
        <bgColor indexed="64"/>
      </patternFill>
    </fill>
    <fill>
      <patternFill patternType="solid">
        <fgColor theme="5" tint="0.79998168889431442"/>
        <bgColor rgb="FFFFF2CC"/>
      </patternFill>
    </fill>
    <fill>
      <patternFill patternType="solid">
        <fgColor theme="9" tint="0.79998168889431442"/>
        <bgColor indexed="64"/>
      </patternFill>
    </fill>
    <fill>
      <patternFill patternType="solid">
        <fgColor theme="8" tint="-0.499984740745262"/>
        <bgColor rgb="FFFFF2CC"/>
      </patternFill>
    </fill>
    <fill>
      <patternFill patternType="solid">
        <fgColor theme="8" tint="-0.499984740745262"/>
        <bgColor rgb="FFFFD966"/>
      </patternFill>
    </fill>
    <fill>
      <patternFill patternType="solid">
        <fgColor rgb="FFFFFFFF"/>
        <bgColor rgb="FFFFFFFF"/>
      </patternFill>
    </fill>
    <fill>
      <patternFill patternType="solid">
        <fgColor rgb="FFFFFF00"/>
        <bgColor indexed="64"/>
      </patternFill>
    </fill>
    <fill>
      <patternFill patternType="solid">
        <fgColor rgb="FFFFFF00"/>
        <bgColor rgb="FFFFFFFF"/>
      </patternFill>
    </fill>
    <fill>
      <patternFill patternType="solid">
        <fgColor theme="9" tint="0.59999389629810485"/>
        <bgColor indexed="64"/>
      </patternFill>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CCCCCC"/>
        <bgColor rgb="FFCCCCCC"/>
      </patternFill>
    </fill>
    <fill>
      <patternFill patternType="solid">
        <fgColor rgb="FF00B0F0"/>
        <bgColor rgb="FF00B0F0"/>
      </patternFill>
    </fill>
    <fill>
      <patternFill patternType="solid">
        <fgColor rgb="FFFFFF00"/>
        <bgColor rgb="FFFFFF00"/>
      </patternFill>
    </fill>
    <fill>
      <patternFill patternType="solid">
        <fgColor rgb="FFE2EFDA"/>
        <bgColor rgb="FFE2EFDA"/>
      </patternFill>
    </fill>
    <fill>
      <patternFill patternType="solid">
        <fgColor rgb="FF00B0F0"/>
        <bgColor indexed="64"/>
      </patternFill>
    </fill>
    <fill>
      <patternFill patternType="solid">
        <fgColor theme="5" tint="0.39997558519241921"/>
        <bgColor indexed="64"/>
      </patternFill>
    </fill>
    <fill>
      <patternFill patternType="solid">
        <fgColor theme="5" tint="-0.24997711111789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6">
    <xf numFmtId="0" fontId="0" fillId="0" borderId="0"/>
    <xf numFmtId="0" fontId="4" fillId="0" borderId="0"/>
    <xf numFmtId="0" fontId="5" fillId="0" borderId="0" applyNumberFormat="0" applyFill="0" applyBorder="0" applyAlignment="0" applyProtection="0"/>
    <xf numFmtId="0" fontId="22" fillId="0" borderId="0"/>
    <xf numFmtId="0" fontId="1" fillId="0" borderId="0"/>
    <xf numFmtId="0" fontId="22" fillId="0" borderId="0"/>
  </cellStyleXfs>
  <cellXfs count="620">
    <xf numFmtId="0" fontId="0" fillId="0" borderId="0" xfId="0"/>
    <xf numFmtId="0" fontId="3" fillId="2" borderId="0" xfId="0" applyFont="1" applyFill="1"/>
    <xf numFmtId="0" fontId="4" fillId="0" borderId="0" xfId="1"/>
    <xf numFmtId="0" fontId="4" fillId="0" borderId="0" xfId="1" applyFill="1" applyAlignment="1">
      <alignment vertical="center"/>
    </xf>
    <xf numFmtId="0" fontId="0" fillId="0" borderId="0" xfId="0" applyFill="1" applyAlignment="1">
      <alignment vertical="center"/>
    </xf>
    <xf numFmtId="0" fontId="10" fillId="0" borderId="0" xfId="0" applyFont="1" applyAlignment="1">
      <alignment horizontal="center"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12" fillId="0" borderId="0" xfId="1" applyFont="1" applyAlignment="1">
      <alignment vertical="center" wrapText="1"/>
    </xf>
    <xf numFmtId="0" fontId="12" fillId="0" borderId="0" xfId="1" applyFont="1" applyAlignment="1">
      <alignment horizontal="center" vertical="center" wrapText="1"/>
    </xf>
    <xf numFmtId="0" fontId="12" fillId="0" borderId="0" xfId="1" applyFont="1" applyAlignment="1">
      <alignment horizontal="left" vertical="center" wrapText="1"/>
    </xf>
    <xf numFmtId="0" fontId="12" fillId="0" borderId="1" xfId="1" applyFont="1" applyBorder="1" applyAlignment="1">
      <alignment horizontal="center" vertical="center" wrapText="1"/>
    </xf>
    <xf numFmtId="0" fontId="12" fillId="0" borderId="1" xfId="1" applyFont="1" applyFill="1" applyBorder="1" applyAlignment="1">
      <alignment horizontal="center" vertical="center" wrapText="1"/>
    </xf>
    <xf numFmtId="0" fontId="7" fillId="7" borderId="1" xfId="0" applyFont="1" applyFill="1" applyBorder="1" applyAlignment="1">
      <alignment horizontal="left" vertical="center" wrapText="1"/>
    </xf>
    <xf numFmtId="0" fontId="12" fillId="7" borderId="1" xfId="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2" fillId="0" borderId="0" xfId="1" applyFont="1" applyBorder="1" applyAlignment="1">
      <alignment horizontal="center" vertical="center" wrapText="1"/>
    </xf>
    <xf numFmtId="49" fontId="13" fillId="0" borderId="1" xfId="0" applyNumberFormat="1" applyFont="1" applyBorder="1" applyAlignment="1">
      <alignment horizontal="center" vertical="center"/>
    </xf>
    <xf numFmtId="0" fontId="4" fillId="0" borderId="0" xfId="1" applyFill="1"/>
    <xf numFmtId="0" fontId="12" fillId="0" borderId="0" xfId="1" applyFont="1" applyFill="1" applyAlignment="1">
      <alignment horizontal="center" vertical="center" wrapText="1"/>
    </xf>
    <xf numFmtId="164" fontId="12" fillId="0" borderId="1" xfId="1" applyNumberFormat="1" applyFont="1" applyFill="1" applyBorder="1" applyAlignment="1">
      <alignment horizontal="center" vertical="center" wrapText="1"/>
    </xf>
    <xf numFmtId="0" fontId="9" fillId="2" borderId="0" xfId="0" applyFont="1" applyFill="1" applyAlignment="1">
      <alignment wrapText="1"/>
    </xf>
    <xf numFmtId="0" fontId="9" fillId="2" borderId="0" xfId="0" applyFont="1" applyFill="1" applyAlignment="1">
      <alignment horizontal="left" wrapText="1"/>
    </xf>
    <xf numFmtId="0" fontId="9" fillId="2" borderId="0" xfId="0" applyFont="1" applyFill="1" applyAlignment="1">
      <alignment horizontal="center" wrapText="1"/>
    </xf>
    <xf numFmtId="0" fontId="12" fillId="0" borderId="0" xfId="0" applyFont="1" applyAlignment="1">
      <alignment wrapText="1"/>
    </xf>
    <xf numFmtId="0" fontId="12" fillId="0" borderId="0" xfId="0" applyFont="1" applyAlignment="1">
      <alignment horizontal="left" wrapText="1"/>
    </xf>
    <xf numFmtId="0" fontId="6" fillId="4" borderId="2"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2" fillId="0" borderId="4" xfId="0" applyFont="1" applyBorder="1" applyAlignment="1">
      <alignment horizontal="center" vertical="center" wrapText="1"/>
    </xf>
    <xf numFmtId="0" fontId="8" fillId="0" borderId="0" xfId="0" applyFont="1" applyFill="1" applyBorder="1" applyAlignment="1">
      <alignment vertical="center" wrapText="1"/>
    </xf>
    <xf numFmtId="0" fontId="7" fillId="0" borderId="1" xfId="0" applyFont="1" applyBorder="1" applyAlignment="1">
      <alignment horizontal="left" vertical="center" wrapText="1"/>
    </xf>
    <xf numFmtId="0" fontId="12" fillId="3" borderId="4" xfId="0" applyFont="1" applyFill="1" applyBorder="1" applyAlignment="1">
      <alignment horizontal="center" vertical="center" wrapText="1"/>
    </xf>
    <xf numFmtId="0" fontId="8" fillId="0" borderId="0" xfId="0" applyFont="1" applyBorder="1" applyAlignment="1">
      <alignment horizontal="center" vertical="center" wrapText="1"/>
    </xf>
    <xf numFmtId="0" fontId="12" fillId="0" borderId="1" xfId="0" applyFont="1" applyBorder="1" applyAlignment="1">
      <alignment horizontal="center" vertical="center" wrapText="1"/>
    </xf>
    <xf numFmtId="0" fontId="9" fillId="2" borderId="0" xfId="0" applyFont="1" applyFill="1" applyAlignment="1">
      <alignment horizontal="center" vertical="center" wrapText="1"/>
    </xf>
    <xf numFmtId="0" fontId="8" fillId="0" borderId="0" xfId="0" applyFont="1" applyFill="1" applyBorder="1" applyAlignment="1">
      <alignment horizontal="center" vertical="center" wrapText="1"/>
    </xf>
    <xf numFmtId="0" fontId="7" fillId="0" borderId="12"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11"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vertical="center" wrapText="1"/>
    </xf>
    <xf numFmtId="0" fontId="12" fillId="0" borderId="1" xfId="0" applyFont="1" applyBorder="1" applyAlignment="1">
      <alignment horizontal="left" vertical="center" wrapText="1"/>
    </xf>
    <xf numFmtId="0" fontId="12" fillId="0" borderId="0" xfId="0" applyFont="1" applyFill="1" applyAlignment="1">
      <alignment horizontal="center" wrapText="1"/>
    </xf>
    <xf numFmtId="0" fontId="10"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0" fontId="12" fillId="0" borderId="1" xfId="1" applyFont="1" applyFill="1" applyBorder="1" applyAlignment="1">
      <alignment horizontal="center"/>
    </xf>
    <xf numFmtId="49" fontId="12" fillId="0" borderId="1" xfId="0" applyNumberFormat="1" applyFont="1" applyFill="1" applyBorder="1" applyAlignment="1">
      <alignment horizontal="center" vertical="center"/>
    </xf>
    <xf numFmtId="0" fontId="9"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2" fillId="0" borderId="1" xfId="0" applyFont="1" applyBorder="1" applyAlignment="1">
      <alignment vertical="center" wrapText="1"/>
    </xf>
    <xf numFmtId="0" fontId="10" fillId="10" borderId="4" xfId="0" applyFont="1" applyFill="1" applyBorder="1" applyAlignment="1">
      <alignment horizontal="left" vertical="top"/>
    </xf>
    <xf numFmtId="0" fontId="7" fillId="11"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2" fillId="11" borderId="1" xfId="0" applyFont="1" applyFill="1" applyBorder="1" applyAlignment="1">
      <alignment horizontal="left" vertical="center" wrapText="1"/>
    </xf>
    <xf numFmtId="0" fontId="12"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3" fontId="8" fillId="11" borderId="1" xfId="0" applyNumberFormat="1" applyFont="1" applyFill="1" applyBorder="1" applyAlignment="1">
      <alignment horizontal="center" vertical="center" wrapText="1"/>
    </xf>
    <xf numFmtId="0" fontId="10" fillId="12" borderId="4" xfId="0" applyFont="1" applyFill="1" applyBorder="1" applyAlignment="1">
      <alignment horizontal="left" vertical="top"/>
    </xf>
    <xf numFmtId="0" fontId="9" fillId="0" borderId="1" xfId="0" applyFont="1" applyBorder="1" applyAlignment="1">
      <alignment horizontal="center" vertical="center" wrapText="1"/>
    </xf>
    <xf numFmtId="0" fontId="1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2" fontId="8" fillId="11" borderId="1" xfId="0" applyNumberFormat="1"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0" fontId="9" fillId="5" borderId="0" xfId="0" applyFont="1" applyFill="1"/>
    <xf numFmtId="0" fontId="12" fillId="5" borderId="0" xfId="0" applyFont="1" applyFill="1"/>
    <xf numFmtId="0" fontId="12" fillId="5" borderId="0" xfId="0" applyFont="1" applyFill="1" applyAlignment="1">
      <alignment horizontal="left"/>
    </xf>
    <xf numFmtId="0" fontId="12" fillId="5" borderId="0" xfId="0" applyFont="1" applyFill="1" applyAlignment="1">
      <alignment horizontal="center" vertical="center"/>
    </xf>
    <xf numFmtId="0" fontId="0" fillId="5" borderId="0" xfId="0" applyFill="1"/>
    <xf numFmtId="0" fontId="12" fillId="11" borderId="1" xfId="1" applyFont="1" applyFill="1" applyBorder="1" applyAlignment="1">
      <alignment horizontal="center" vertical="center" wrapText="1"/>
    </xf>
    <xf numFmtId="0" fontId="12"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2" fontId="4" fillId="0" borderId="0" xfId="1" applyNumberFormat="1" applyFill="1" applyAlignment="1">
      <alignment vertical="center"/>
    </xf>
    <xf numFmtId="0" fontId="7" fillId="0" borderId="1" xfId="0" applyFont="1" applyFill="1" applyBorder="1" applyAlignment="1">
      <alignment horizontal="left" vertical="center" wrapText="1"/>
    </xf>
    <xf numFmtId="165"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horizontal="left" vertical="center" wrapText="1"/>
    </xf>
    <xf numFmtId="0" fontId="8" fillId="0" borderId="0" xfId="0" applyFont="1" applyBorder="1" applyAlignment="1">
      <alignment vertical="center" wrapText="1"/>
    </xf>
    <xf numFmtId="0" fontId="12" fillId="11" borderId="1" xfId="1" applyFont="1" applyFill="1" applyBorder="1" applyAlignment="1">
      <alignment horizontal="left" vertical="center" wrapText="1"/>
    </xf>
    <xf numFmtId="0" fontId="4" fillId="0" borderId="0" xfId="1" applyAlignment="1">
      <alignment horizontal="center"/>
    </xf>
    <xf numFmtId="2" fontId="12" fillId="0" borderId="1" xfId="1" applyNumberFormat="1" applyFont="1" applyFill="1" applyBorder="1" applyAlignment="1">
      <alignment horizontal="center" vertical="center" wrapText="1"/>
    </xf>
    <xf numFmtId="166" fontId="12" fillId="0" borderId="1" xfId="1" applyNumberFormat="1" applyFont="1" applyFill="1" applyBorder="1" applyAlignment="1">
      <alignment horizontal="center" vertical="center" wrapText="1"/>
    </xf>
    <xf numFmtId="1" fontId="12" fillId="0" borderId="1" xfId="1" applyNumberFormat="1" applyFont="1" applyFill="1" applyBorder="1" applyAlignment="1">
      <alignment horizontal="center" vertical="center" wrapText="1"/>
    </xf>
    <xf numFmtId="2" fontId="8" fillId="0" borderId="1" xfId="1" applyNumberFormat="1" applyFont="1" applyFill="1" applyBorder="1" applyAlignment="1">
      <alignment horizontal="center" vertical="center" wrapText="1"/>
    </xf>
    <xf numFmtId="165" fontId="12" fillId="0" borderId="1" xfId="1" applyNumberFormat="1" applyFont="1" applyBorder="1" applyAlignment="1">
      <alignment horizontal="center" vertical="center" wrapText="1"/>
    </xf>
    <xf numFmtId="2" fontId="12" fillId="0" borderId="1" xfId="1" applyNumberFormat="1" applyFont="1" applyBorder="1" applyAlignment="1">
      <alignment horizontal="center" vertical="center" wrapText="1"/>
    </xf>
    <xf numFmtId="0" fontId="12" fillId="5" borderId="0" xfId="0" applyFont="1" applyFill="1" applyAlignment="1">
      <alignment horizontal="center"/>
    </xf>
    <xf numFmtId="166" fontId="12" fillId="0" borderId="1" xfId="1" applyNumberFormat="1" applyFont="1" applyBorder="1" applyAlignment="1">
      <alignment horizontal="center" vertical="center" wrapText="1"/>
    </xf>
    <xf numFmtId="1" fontId="12" fillId="0" borderId="1" xfId="1" applyNumberFormat="1" applyFont="1" applyBorder="1" applyAlignment="1">
      <alignment horizontal="center" vertical="center" wrapText="1"/>
    </xf>
    <xf numFmtId="1" fontId="12" fillId="0" borderId="0" xfId="1" applyNumberFormat="1" applyFont="1" applyBorder="1" applyAlignment="1">
      <alignment horizontal="center" vertical="center" wrapText="1"/>
    </xf>
    <xf numFmtId="1" fontId="10" fillId="0" borderId="0" xfId="0" applyNumberFormat="1" applyFont="1" applyFill="1" applyAlignment="1">
      <alignment horizontal="center" vertical="center" wrapText="1"/>
    </xf>
    <xf numFmtId="0" fontId="7" fillId="0" borderId="10" xfId="0" applyFont="1" applyBorder="1" applyAlignment="1">
      <alignment horizontal="left" vertical="center" wrapText="1"/>
    </xf>
    <xf numFmtId="0" fontId="12" fillId="0" borderId="10" xfId="0" applyFont="1" applyBorder="1" applyAlignment="1">
      <alignment horizontal="left" vertical="center" wrapText="1"/>
    </xf>
    <xf numFmtId="0" fontId="4" fillId="0" borderId="0" xfId="1" applyAlignment="1">
      <alignment horizontal="left"/>
    </xf>
    <xf numFmtId="0" fontId="12" fillId="0" borderId="1" xfId="1" applyFont="1" applyBorder="1" applyAlignment="1">
      <alignment horizontal="center" vertical="center" wrapText="1"/>
    </xf>
    <xf numFmtId="49" fontId="12" fillId="7" borderId="1"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2" fillId="0" borderId="10" xfId="0" applyFont="1" applyBorder="1" applyAlignment="1">
      <alignment horizontal="center" vertical="center" wrapText="1"/>
    </xf>
    <xf numFmtId="0" fontId="8" fillId="0" borderId="10" xfId="0" applyFont="1" applyFill="1" applyBorder="1" applyAlignment="1">
      <alignment horizontal="center" vertical="center" wrapText="1"/>
    </xf>
    <xf numFmtId="0" fontId="12" fillId="0" borderId="10" xfId="0" applyFont="1" applyBorder="1" applyAlignment="1">
      <alignment vertical="center" wrapText="1"/>
    </xf>
    <xf numFmtId="3" fontId="8" fillId="0" borderId="10"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0" fontId="11" fillId="11" borderId="6" xfId="0" applyFont="1" applyFill="1" applyBorder="1" applyAlignment="1">
      <alignment horizontal="center" vertical="center" wrapText="1"/>
    </xf>
    <xf numFmtId="165" fontId="12" fillId="0" borderId="1" xfId="1"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0" xfId="0" applyFont="1" applyBorder="1" applyAlignment="1">
      <alignment horizontal="left" vertical="center" wrapText="1"/>
    </xf>
    <xf numFmtId="0" fontId="11" fillId="0" borderId="10" xfId="0" applyFont="1" applyBorder="1" applyAlignment="1">
      <alignment horizontal="center" vertical="center" wrapText="1"/>
    </xf>
    <xf numFmtId="0" fontId="12" fillId="0" borderId="1" xfId="1" applyFont="1" applyBorder="1" applyAlignment="1">
      <alignment horizontal="center" vertical="center" wrapText="1"/>
    </xf>
    <xf numFmtId="0" fontId="7" fillId="0" borderId="1" xfId="0" applyFont="1" applyFill="1" applyBorder="1" applyAlignment="1">
      <alignment horizontal="left" vertical="center" wrapText="1"/>
    </xf>
    <xf numFmtId="0" fontId="8" fillId="11"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6" xfId="0" applyFont="1" applyBorder="1" applyAlignment="1">
      <alignment horizontal="center" vertical="center" wrapText="1"/>
    </xf>
    <xf numFmtId="0" fontId="12" fillId="0" borderId="1" xfId="0" applyNumberFormat="1" applyFont="1" applyFill="1" applyBorder="1" applyAlignment="1">
      <alignment horizontal="center" vertical="center"/>
    </xf>
    <xf numFmtId="166" fontId="12" fillId="7" borderId="1" xfId="1" applyNumberFormat="1" applyFont="1" applyFill="1" applyBorder="1" applyAlignment="1">
      <alignment horizontal="center" vertical="center" wrapText="1"/>
    </xf>
    <xf numFmtId="1" fontId="12" fillId="7" borderId="1" xfId="1"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7" borderId="11" xfId="0" applyFont="1" applyFill="1" applyBorder="1" applyAlignment="1">
      <alignment horizontal="left" vertical="center" wrapText="1"/>
    </xf>
    <xf numFmtId="0" fontId="12" fillId="0" borderId="1" xfId="1"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166" fontId="8" fillId="0" borderId="1" xfId="1" applyNumberFormat="1" applyFont="1" applyFill="1" applyBorder="1" applyAlignment="1">
      <alignment horizontal="center" vertical="center" wrapText="1"/>
    </xf>
    <xf numFmtId="1" fontId="8" fillId="0" borderId="1" xfId="1" applyNumberFormat="1" applyFont="1" applyFill="1" applyBorder="1" applyAlignment="1">
      <alignment horizontal="center" vertical="center" wrapText="1"/>
    </xf>
    <xf numFmtId="165" fontId="12" fillId="0" borderId="1" xfId="0" applyNumberFormat="1" applyFont="1" applyFill="1" applyBorder="1" applyAlignment="1">
      <alignment horizontal="center" vertical="center"/>
    </xf>
    <xf numFmtId="0" fontId="7" fillId="0" borderId="11" xfId="0" applyFont="1" applyFill="1" applyBorder="1" applyAlignment="1">
      <alignment vertical="center" wrapText="1"/>
    </xf>
    <xf numFmtId="0" fontId="9" fillId="2" borderId="0" xfId="0" applyFont="1" applyFill="1" applyAlignment="1">
      <alignment vertical="center" wrapText="1"/>
    </xf>
    <xf numFmtId="0" fontId="9" fillId="2" borderId="0" xfId="0" applyFont="1" applyFill="1" applyAlignment="1">
      <alignment horizontal="left" vertical="center" wrapText="1"/>
    </xf>
    <xf numFmtId="0" fontId="3" fillId="2" borderId="0" xfId="0" applyFont="1" applyFill="1" applyAlignment="1">
      <alignment vertical="center"/>
    </xf>
    <xf numFmtId="0" fontId="12" fillId="0" borderId="0" xfId="0" applyFont="1" applyAlignment="1">
      <alignment horizontal="left" vertical="center" wrapText="1"/>
    </xf>
    <xf numFmtId="0" fontId="12" fillId="0" borderId="0" xfId="0" applyFont="1" applyFill="1" applyAlignment="1">
      <alignment horizontal="center" vertical="center" wrapText="1"/>
    </xf>
    <xf numFmtId="0" fontId="9" fillId="5" borderId="0" xfId="0" applyFont="1" applyFill="1" applyAlignment="1">
      <alignment vertical="center"/>
    </xf>
    <xf numFmtId="0" fontId="12" fillId="5" borderId="0" xfId="0" applyFont="1" applyFill="1" applyAlignment="1">
      <alignment vertical="center"/>
    </xf>
    <xf numFmtId="0" fontId="12" fillId="5" borderId="0" xfId="0" applyFont="1" applyFill="1" applyAlignment="1">
      <alignment horizontal="left" vertical="center"/>
    </xf>
    <xf numFmtId="0" fontId="4" fillId="0" borderId="0" xfId="1" applyAlignment="1">
      <alignment vertical="center"/>
    </xf>
    <xf numFmtId="0" fontId="10" fillId="10" borderId="1" xfId="0" applyFont="1" applyFill="1" applyBorder="1" applyAlignment="1">
      <alignment horizontal="left" vertical="center"/>
    </xf>
    <xf numFmtId="0" fontId="10" fillId="12" borderId="1" xfId="0" applyFont="1" applyFill="1" applyBorder="1" applyAlignment="1">
      <alignment horizontal="left" vertical="center"/>
    </xf>
    <xf numFmtId="2" fontId="10" fillId="0" borderId="0" xfId="0" applyNumberFormat="1" applyFont="1" applyAlignment="1">
      <alignment horizontal="center" vertical="center" wrapText="1"/>
    </xf>
    <xf numFmtId="0" fontId="4" fillId="0" borderId="1" xfId="1" applyBorder="1"/>
    <xf numFmtId="0" fontId="12" fillId="0" borderId="1" xfId="1" applyFont="1" applyBorder="1" applyAlignment="1">
      <alignment vertical="center" wrapText="1"/>
    </xf>
    <xf numFmtId="2" fontId="12" fillId="7" borderId="1" xfId="1"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12"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2" fontId="12" fillId="0" borderId="1" xfId="1" applyNumberFormat="1" applyFont="1" applyFill="1" applyBorder="1" applyAlignment="1">
      <alignment horizontal="center" vertical="center"/>
    </xf>
    <xf numFmtId="0" fontId="12" fillId="13" borderId="1" xfId="1" applyFont="1" applyFill="1" applyBorder="1" applyAlignment="1">
      <alignment horizontal="center" vertical="center" wrapText="1"/>
    </xf>
    <xf numFmtId="0" fontId="11"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10" borderId="4" xfId="0" applyFont="1" applyFill="1" applyBorder="1" applyAlignment="1">
      <alignment horizontal="center" vertical="top"/>
    </xf>
    <xf numFmtId="0" fontId="7" fillId="0" borderId="10" xfId="0" applyFont="1" applyBorder="1" applyAlignment="1">
      <alignment horizontal="left" vertical="center" wrapText="1"/>
    </xf>
    <xf numFmtId="3"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1" xfId="0" applyFont="1" applyFill="1" applyBorder="1" applyAlignment="1">
      <alignment horizontal="left" vertical="center" wrapText="1"/>
    </xf>
    <xf numFmtId="166" fontId="12" fillId="3" borderId="1"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0" xfId="0" applyFont="1" applyBorder="1" applyAlignment="1">
      <alignment horizontal="left" vertical="center" wrapText="1"/>
    </xf>
    <xf numFmtId="0" fontId="11" fillId="0" borderId="10" xfId="0" applyFont="1" applyBorder="1" applyAlignment="1">
      <alignment horizontal="center" vertical="center" wrapText="1"/>
    </xf>
    <xf numFmtId="0" fontId="7" fillId="0" borderId="1" xfId="0" applyFont="1" applyFill="1" applyBorder="1" applyAlignment="1">
      <alignment horizontal="left" vertical="center" wrapText="1"/>
    </xf>
    <xf numFmtId="0" fontId="12" fillId="0" borderId="1" xfId="1" applyFont="1" applyBorder="1" applyAlignment="1">
      <alignment horizontal="center" vertical="center" wrapText="1"/>
    </xf>
    <xf numFmtId="0" fontId="9" fillId="0" borderId="1" xfId="1" applyFont="1" applyBorder="1" applyAlignment="1">
      <alignment horizontal="center" vertical="center" wrapText="1"/>
    </xf>
    <xf numFmtId="3"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4" fillId="0" borderId="0" xfId="1" applyBorder="1"/>
    <xf numFmtId="0" fontId="12" fillId="0" borderId="0" xfId="1" applyFont="1" applyFill="1" applyBorder="1" applyAlignment="1">
      <alignment horizontal="center" vertical="center" wrapText="1"/>
    </xf>
    <xf numFmtId="49" fontId="12" fillId="0" borderId="0" xfId="0" applyNumberFormat="1" applyFont="1" applyFill="1" applyBorder="1" applyAlignment="1">
      <alignment horizontal="center" vertical="center"/>
    </xf>
    <xf numFmtId="166" fontId="12" fillId="0" borderId="0" xfId="1" applyNumberFormat="1" applyFont="1" applyFill="1" applyBorder="1" applyAlignment="1">
      <alignment horizontal="center" vertical="center" wrapText="1"/>
    </xf>
    <xf numFmtId="0" fontId="4" fillId="0" borderId="0" xfId="1" applyFill="1" applyBorder="1"/>
    <xf numFmtId="2" fontId="12" fillId="0" borderId="0" xfId="1" applyNumberFormat="1" applyFont="1" applyFill="1" applyBorder="1" applyAlignment="1">
      <alignment horizontal="center" vertical="center" wrapText="1"/>
    </xf>
    <xf numFmtId="0" fontId="12" fillId="0" borderId="11" xfId="1" applyFont="1" applyFill="1" applyBorder="1" applyAlignment="1">
      <alignment horizontal="center" vertical="center" wrapText="1"/>
    </xf>
    <xf numFmtId="49" fontId="12" fillId="0" borderId="11" xfId="0" applyNumberFormat="1" applyFont="1" applyFill="1" applyBorder="1" applyAlignment="1">
      <alignment horizontal="center" vertical="center"/>
    </xf>
    <xf numFmtId="2" fontId="12" fillId="0" borderId="11" xfId="1" applyNumberFormat="1" applyFont="1" applyFill="1" applyBorder="1" applyAlignment="1">
      <alignment horizontal="center" vertical="center" wrapText="1"/>
    </xf>
    <xf numFmtId="1" fontId="12" fillId="0" borderId="1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12" fillId="0" borderId="1" xfId="1" applyFont="1" applyBorder="1" applyAlignment="1">
      <alignment horizontal="center" vertical="center" wrapText="1"/>
    </xf>
    <xf numFmtId="0" fontId="7" fillId="0" borderId="1" xfId="0" applyFont="1" applyFill="1" applyBorder="1" applyAlignment="1">
      <alignment horizontal="left" vertical="center" wrapText="1"/>
    </xf>
    <xf numFmtId="3"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12" fillId="0" borderId="1" xfId="1" applyFont="1" applyBorder="1" applyAlignment="1">
      <alignment horizontal="center" vertical="center" wrapText="1"/>
    </xf>
    <xf numFmtId="0" fontId="13" fillId="0" borderId="0" xfId="1" applyFont="1"/>
    <xf numFmtId="0" fontId="13" fillId="0" borderId="0" xfId="1" applyFont="1" applyAlignment="1">
      <alignment vertical="center"/>
    </xf>
    <xf numFmtId="0" fontId="18" fillId="0" borderId="0" xfId="0" applyFont="1" applyAlignment="1">
      <alignment vertical="center"/>
    </xf>
    <xf numFmtId="0" fontId="18" fillId="5" borderId="0" xfId="0" applyFont="1" applyFill="1" applyAlignment="1">
      <alignment vertical="center"/>
    </xf>
    <xf numFmtId="0" fontId="13" fillId="0" borderId="0" xfId="1" applyFont="1" applyFill="1" applyAlignment="1">
      <alignment vertical="center"/>
    </xf>
    <xf numFmtId="49" fontId="13" fillId="7" borderId="1" xfId="0" applyNumberFormat="1" applyFont="1" applyFill="1" applyBorder="1" applyAlignment="1">
      <alignment horizontal="center" vertical="center"/>
    </xf>
    <xf numFmtId="0" fontId="4" fillId="7" borderId="1" xfId="1" applyFill="1" applyBorder="1"/>
    <xf numFmtId="0" fontId="12" fillId="7" borderId="1" xfId="1" applyFont="1" applyFill="1" applyBorder="1" applyAlignment="1">
      <alignment vertical="center" wrapText="1"/>
    </xf>
    <xf numFmtId="0" fontId="12" fillId="7" borderId="1" xfId="0" applyNumberFormat="1" applyFont="1" applyFill="1" applyBorder="1" applyAlignment="1">
      <alignment horizontal="center" vertical="center"/>
    </xf>
    <xf numFmtId="1" fontId="8" fillId="7" borderId="1" xfId="1" applyNumberFormat="1" applyFont="1" applyFill="1" applyBorder="1" applyAlignment="1">
      <alignment horizontal="center" vertical="center" wrapText="1"/>
    </xf>
    <xf numFmtId="2" fontId="8" fillId="7" borderId="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11" fillId="0" borderId="10" xfId="0" applyFont="1" applyBorder="1" applyAlignment="1">
      <alignment horizontal="center" vertical="center" wrapText="1"/>
    </xf>
    <xf numFmtId="3"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66" fontId="12" fillId="0" borderId="1" xfId="0" applyNumberFormat="1" applyFont="1" applyBorder="1" applyAlignment="1">
      <alignment horizontal="center" vertical="center" wrapText="1"/>
    </xf>
    <xf numFmtId="0" fontId="7" fillId="16" borderId="22" xfId="0" applyFont="1" applyFill="1" applyBorder="1" applyAlignment="1">
      <alignment vertical="center" wrapText="1"/>
    </xf>
    <xf numFmtId="0" fontId="7" fillId="16" borderId="23" xfId="0" applyFont="1" applyFill="1" applyBorder="1" applyAlignment="1">
      <alignment vertical="center" wrapText="1"/>
    </xf>
    <xf numFmtId="0" fontId="4" fillId="0" borderId="0" xfId="1" applyAlignment="1">
      <alignment wrapText="1"/>
    </xf>
    <xf numFmtId="0" fontId="7" fillId="16" borderId="0" xfId="0" applyFont="1" applyFill="1" applyAlignment="1">
      <alignment vertical="center" wrapText="1"/>
    </xf>
    <xf numFmtId="0" fontId="7" fillId="16" borderId="25" xfId="0" applyFont="1" applyFill="1" applyBorder="1" applyAlignment="1">
      <alignment vertical="center" wrapText="1"/>
    </xf>
    <xf numFmtId="0" fontId="21" fillId="16" borderId="24" xfId="0" applyFont="1" applyFill="1" applyBorder="1" applyAlignment="1">
      <alignment horizontal="left" vertical="center" wrapText="1"/>
    </xf>
    <xf numFmtId="0" fontId="21" fillId="16" borderId="0" xfId="0" applyFont="1" applyFill="1" applyAlignment="1">
      <alignment horizontal="left" vertical="center" wrapText="1"/>
    </xf>
    <xf numFmtId="0" fontId="21" fillId="16" borderId="0" xfId="0" applyFont="1" applyFill="1" applyAlignment="1">
      <alignment horizontal="center" vertical="center" wrapText="1"/>
    </xf>
    <xf numFmtId="0" fontId="7" fillId="16" borderId="24" xfId="0" applyFont="1" applyFill="1" applyBorder="1" applyAlignment="1">
      <alignment vertical="center" wrapText="1"/>
    </xf>
    <xf numFmtId="0" fontId="7" fillId="16" borderId="0" xfId="0" applyFont="1" applyFill="1" applyAlignment="1">
      <alignment horizontal="right" vertical="center" wrapText="1"/>
    </xf>
    <xf numFmtId="1" fontId="7" fillId="18" borderId="0" xfId="0" applyNumberFormat="1" applyFont="1" applyFill="1" applyAlignment="1">
      <alignment horizontal="center" vertical="center" wrapText="1"/>
    </xf>
    <xf numFmtId="0" fontId="7" fillId="18" borderId="0" xfId="0" applyFont="1" applyFill="1" applyAlignment="1">
      <alignment horizontal="center" vertical="center" wrapText="1"/>
    </xf>
    <xf numFmtId="1" fontId="7" fillId="15" borderId="0" xfId="0" applyNumberFormat="1" applyFont="1" applyFill="1" applyAlignment="1">
      <alignment horizontal="center" vertical="center" wrapText="1"/>
    </xf>
    <xf numFmtId="0" fontId="7" fillId="16" borderId="26" xfId="0" applyFont="1" applyFill="1" applyBorder="1" applyAlignment="1">
      <alignment vertical="center" wrapText="1"/>
    </xf>
    <xf numFmtId="0" fontId="7" fillId="16" borderId="27" xfId="0" applyFont="1" applyFill="1" applyBorder="1" applyAlignment="1">
      <alignment vertical="center" wrapText="1"/>
    </xf>
    <xf numFmtId="0" fontId="7" fillId="16" borderId="28" xfId="0" applyFont="1" applyFill="1" applyBorder="1" applyAlignment="1">
      <alignment vertical="center" wrapText="1"/>
    </xf>
    <xf numFmtId="166" fontId="7" fillId="17" borderId="0" xfId="0" applyNumberFormat="1" applyFont="1" applyFill="1" applyAlignment="1">
      <alignment horizontal="center" vertical="center" wrapText="1"/>
    </xf>
    <xf numFmtId="0" fontId="13" fillId="0" borderId="0" xfId="0" applyFont="1" applyAlignment="1">
      <alignment horizontal="center" vertical="center"/>
    </xf>
    <xf numFmtId="0" fontId="13" fillId="0" borderId="0" xfId="0" applyFont="1"/>
    <xf numFmtId="0" fontId="2" fillId="7" borderId="1" xfId="0" applyFont="1" applyFill="1" applyBorder="1" applyAlignment="1">
      <alignment horizontal="left" vertical="center"/>
    </xf>
    <xf numFmtId="0" fontId="13" fillId="7" borderId="1" xfId="0" applyFont="1" applyFill="1" applyBorder="1" applyAlignment="1">
      <alignment horizontal="center" vertical="center"/>
    </xf>
    <xf numFmtId="0" fontId="13"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1" fontId="13" fillId="7" borderId="1" xfId="0" applyNumberFormat="1" applyFont="1" applyFill="1" applyBorder="1" applyAlignment="1">
      <alignment horizontal="center" vertical="center"/>
    </xf>
    <xf numFmtId="0" fontId="2" fillId="7" borderId="1" xfId="0" applyFont="1" applyFill="1" applyBorder="1" applyAlignment="1">
      <alignment horizontal="left" vertical="center" wrapText="1"/>
    </xf>
    <xf numFmtId="166" fontId="13" fillId="0" borderId="1" xfId="0" applyNumberFormat="1" applyFont="1" applyFill="1" applyBorder="1" applyAlignment="1">
      <alignment horizontal="center" vertical="center"/>
    </xf>
    <xf numFmtId="1" fontId="7" fillId="17" borderId="0" xfId="0" applyNumberFormat="1" applyFont="1" applyFill="1" applyAlignment="1">
      <alignment horizontal="center" vertical="center" wrapText="1"/>
    </xf>
    <xf numFmtId="1" fontId="8" fillId="0" borderId="0" xfId="0" applyNumberFormat="1" applyFont="1" applyBorder="1" applyAlignment="1">
      <alignment horizontal="center" vertical="center" wrapText="1"/>
    </xf>
    <xf numFmtId="164" fontId="7" fillId="17" borderId="0" xfId="0" applyNumberFormat="1" applyFont="1" applyFill="1" applyAlignment="1">
      <alignment horizontal="center" vertical="center" wrapText="1"/>
    </xf>
    <xf numFmtId="2" fontId="7" fillId="17" borderId="0" xfId="0" applyNumberFormat="1" applyFont="1" applyFill="1" applyAlignment="1">
      <alignment horizontal="center" vertical="center" wrapText="1"/>
    </xf>
    <xf numFmtId="0" fontId="22" fillId="0" borderId="0" xfId="3"/>
    <xf numFmtId="0" fontId="22" fillId="0" borderId="0" xfId="3" applyAlignment="1">
      <alignment horizontal="left"/>
    </xf>
    <xf numFmtId="0" fontId="22" fillId="0" borderId="29" xfId="3" applyBorder="1" applyAlignment="1">
      <alignment horizontal="left"/>
    </xf>
    <xf numFmtId="0" fontId="22" fillId="0" borderId="12" xfId="3" applyBorder="1" applyAlignment="1">
      <alignment horizontal="left"/>
    </xf>
    <xf numFmtId="0" fontId="22" fillId="0" borderId="0" xfId="3"/>
    <xf numFmtId="166" fontId="22" fillId="0" borderId="0" xfId="3" applyNumberFormat="1"/>
    <xf numFmtId="166" fontId="24" fillId="21" borderId="0" xfId="3" applyNumberFormat="1" applyFont="1" applyFill="1" applyAlignment="1">
      <alignment horizontal="center"/>
    </xf>
    <xf numFmtId="1" fontId="24" fillId="19" borderId="30" xfId="3" applyNumberFormat="1" applyFont="1" applyFill="1" applyBorder="1" applyAlignment="1">
      <alignment horizontal="right"/>
    </xf>
    <xf numFmtId="0" fontId="22" fillId="0" borderId="30" xfId="3" applyBorder="1"/>
    <xf numFmtId="0" fontId="24" fillId="0" borderId="30" xfId="3" applyFont="1" applyBorder="1"/>
    <xf numFmtId="0" fontId="24" fillId="0" borderId="31" xfId="3" applyFont="1" applyBorder="1" applyAlignment="1">
      <alignment horizontal="left"/>
    </xf>
    <xf numFmtId="1" fontId="22" fillId="19" borderId="0" xfId="3" applyNumberFormat="1" applyFill="1" applyAlignment="1">
      <alignment horizontal="right"/>
    </xf>
    <xf numFmtId="0" fontId="25" fillId="22" borderId="0" xfId="3" applyFont="1" applyFill="1" applyAlignment="1">
      <alignment horizontal="right"/>
    </xf>
    <xf numFmtId="0" fontId="22" fillId="19" borderId="0" xfId="3" applyFill="1" applyAlignment="1">
      <alignment horizontal="right"/>
    </xf>
    <xf numFmtId="0" fontId="25" fillId="0" borderId="0" xfId="3" applyFont="1" applyAlignment="1">
      <alignment horizontal="left"/>
    </xf>
    <xf numFmtId="0" fontId="22" fillId="0" borderId="32" xfId="3" applyBorder="1" applyAlignment="1">
      <alignment horizontal="left"/>
    </xf>
    <xf numFmtId="0" fontId="22" fillId="22" borderId="0" xfId="3" applyFill="1" applyAlignment="1">
      <alignment horizontal="right"/>
    </xf>
    <xf numFmtId="0" fontId="24" fillId="0" borderId="0" xfId="3" applyFont="1" applyAlignment="1">
      <alignment horizontal="center"/>
    </xf>
    <xf numFmtId="0" fontId="24" fillId="0" borderId="32" xfId="3" applyFont="1" applyBorder="1" applyAlignment="1">
      <alignment horizontal="center"/>
    </xf>
    <xf numFmtId="0" fontId="24" fillId="0" borderId="12" xfId="3" applyFont="1" applyBorder="1" applyAlignment="1">
      <alignment horizontal="center"/>
    </xf>
    <xf numFmtId="0" fontId="24" fillId="0" borderId="29" xfId="3" applyFont="1" applyBorder="1" applyAlignment="1">
      <alignment horizontal="left"/>
    </xf>
    <xf numFmtId="0" fontId="24" fillId="0" borderId="30" xfId="3" applyFont="1" applyBorder="1" applyAlignment="1">
      <alignment horizontal="left"/>
    </xf>
    <xf numFmtId="0" fontId="24" fillId="0" borderId="0" xfId="3" applyFont="1"/>
    <xf numFmtId="0" fontId="24" fillId="0" borderId="12" xfId="3" applyFont="1" applyBorder="1" applyAlignment="1">
      <alignment horizontal="left"/>
    </xf>
    <xf numFmtId="0" fontId="24" fillId="0" borderId="0" xfId="3" applyFont="1" applyAlignment="1">
      <alignment horizontal="left"/>
    </xf>
    <xf numFmtId="0" fontId="13" fillId="0" borderId="0" xfId="0" applyFont="1" applyAlignment="1">
      <alignment wrapText="1"/>
    </xf>
    <xf numFmtId="0" fontId="18" fillId="0" borderId="0" xfId="0" applyFont="1"/>
    <xf numFmtId="0" fontId="2" fillId="5" borderId="0" xfId="0" applyFont="1" applyFill="1"/>
    <xf numFmtId="0" fontId="18" fillId="5" borderId="0" xfId="0" applyFont="1" applyFill="1"/>
    <xf numFmtId="0" fontId="17" fillId="0" borderId="0" xfId="0" applyFont="1" applyFill="1" applyBorder="1" applyAlignment="1">
      <alignment horizontal="left" vertical="center" wrapText="1"/>
    </xf>
    <xf numFmtId="0" fontId="13" fillId="0" borderId="0" xfId="1" applyFont="1" applyAlignment="1">
      <alignment wrapText="1"/>
    </xf>
    <xf numFmtId="0" fontId="26" fillId="0" borderId="0" xfId="0" applyFont="1" applyAlignment="1">
      <alignment vertical="center" wrapText="1"/>
    </xf>
    <xf numFmtId="0" fontId="13" fillId="0" borderId="0" xfId="1" applyFont="1" applyAlignment="1">
      <alignment vertical="center" wrapText="1"/>
    </xf>
    <xf numFmtId="0" fontId="13" fillId="0" borderId="0" xfId="1" applyFont="1" applyAlignment="1">
      <alignment horizontal="center" vertical="center" wrapText="1"/>
    </xf>
    <xf numFmtId="0" fontId="13" fillId="23" borderId="18" xfId="1" applyFont="1" applyFill="1" applyBorder="1" applyAlignment="1">
      <alignment wrapText="1"/>
    </xf>
    <xf numFmtId="0" fontId="13" fillId="23" borderId="0" xfId="1" applyFont="1" applyFill="1" applyBorder="1" applyAlignment="1">
      <alignment wrapText="1"/>
    </xf>
    <xf numFmtId="0" fontId="13" fillId="23" borderId="37" xfId="1" applyFont="1" applyFill="1" applyBorder="1" applyAlignment="1">
      <alignment wrapText="1"/>
    </xf>
    <xf numFmtId="0" fontId="13" fillId="23" borderId="9" xfId="1" applyFont="1" applyFill="1" applyBorder="1" applyAlignment="1">
      <alignment wrapText="1"/>
    </xf>
    <xf numFmtId="0" fontId="13" fillId="23" borderId="36" xfId="1" applyFont="1" applyFill="1" applyBorder="1" applyAlignment="1">
      <alignment wrapText="1"/>
    </xf>
    <xf numFmtId="0" fontId="13" fillId="23" borderId="38" xfId="1" applyFont="1" applyFill="1" applyBorder="1" applyAlignment="1">
      <alignment wrapText="1"/>
    </xf>
    <xf numFmtId="0" fontId="19" fillId="0" borderId="0" xfId="1" applyFont="1" applyFill="1" applyAlignment="1">
      <alignment wrapText="1"/>
    </xf>
    <xf numFmtId="0" fontId="13" fillId="14" borderId="18" xfId="1" applyFont="1" applyFill="1" applyBorder="1" applyAlignment="1">
      <alignment wrapText="1"/>
    </xf>
    <xf numFmtId="0" fontId="13" fillId="14" borderId="0" xfId="1" applyFont="1" applyFill="1" applyBorder="1" applyAlignment="1">
      <alignment wrapText="1"/>
    </xf>
    <xf numFmtId="0" fontId="13" fillId="14" borderId="37" xfId="1" applyFont="1" applyFill="1" applyBorder="1" applyAlignment="1">
      <alignment wrapText="1"/>
    </xf>
    <xf numFmtId="0" fontId="13" fillId="14" borderId="9" xfId="1" applyFont="1" applyFill="1" applyBorder="1" applyAlignment="1">
      <alignment wrapText="1"/>
    </xf>
    <xf numFmtId="0" fontId="13" fillId="14" borderId="36" xfId="1" applyFont="1" applyFill="1" applyBorder="1" applyAlignment="1">
      <alignment wrapText="1"/>
    </xf>
    <xf numFmtId="0" fontId="13" fillId="14" borderId="38" xfId="1" applyFont="1" applyFill="1" applyBorder="1" applyAlignment="1">
      <alignment wrapText="1"/>
    </xf>
    <xf numFmtId="0" fontId="13" fillId="14" borderId="18" xfId="1" applyFont="1" applyFill="1" applyBorder="1" applyAlignment="1"/>
    <xf numFmtId="0" fontId="13" fillId="14" borderId="0" xfId="1" applyFont="1" applyFill="1" applyBorder="1" applyAlignment="1"/>
    <xf numFmtId="0" fontId="13" fillId="14" borderId="37" xfId="1" applyFont="1" applyFill="1" applyBorder="1" applyAlignment="1"/>
    <xf numFmtId="0" fontId="13" fillId="14" borderId="9" xfId="1" applyFont="1" applyFill="1" applyBorder="1" applyAlignment="1"/>
    <xf numFmtId="0" fontId="13" fillId="14" borderId="36" xfId="1" applyFont="1" applyFill="1" applyBorder="1" applyAlignment="1"/>
    <xf numFmtId="0" fontId="13" fillId="14" borderId="38" xfId="1" applyFont="1" applyFill="1" applyBorder="1" applyAlignment="1"/>
    <xf numFmtId="0" fontId="13" fillId="24" borderId="18" xfId="1" applyFont="1" applyFill="1" applyBorder="1" applyAlignment="1">
      <alignment wrapText="1"/>
    </xf>
    <xf numFmtId="0" fontId="13" fillId="24" borderId="0" xfId="1" applyFont="1" applyFill="1" applyBorder="1" applyAlignment="1">
      <alignment wrapText="1"/>
    </xf>
    <xf numFmtId="0" fontId="13" fillId="24" borderId="37" xfId="1" applyFont="1" applyFill="1" applyBorder="1" applyAlignment="1">
      <alignment wrapText="1"/>
    </xf>
    <xf numFmtId="0" fontId="13" fillId="24" borderId="9" xfId="1" applyFont="1" applyFill="1" applyBorder="1" applyAlignment="1">
      <alignment wrapText="1"/>
    </xf>
    <xf numFmtId="0" fontId="13" fillId="24" borderId="36" xfId="1" applyFont="1" applyFill="1" applyBorder="1" applyAlignment="1">
      <alignment wrapText="1"/>
    </xf>
    <xf numFmtId="0" fontId="13" fillId="24" borderId="38" xfId="1" applyFont="1" applyFill="1" applyBorder="1" applyAlignment="1">
      <alignment wrapText="1"/>
    </xf>
    <xf numFmtId="0" fontId="13" fillId="25" borderId="18" xfId="1" applyFont="1" applyFill="1" applyBorder="1" applyAlignment="1">
      <alignment wrapText="1"/>
    </xf>
    <xf numFmtId="0" fontId="13" fillId="25" borderId="37" xfId="1" applyFont="1" applyFill="1" applyBorder="1" applyAlignment="1">
      <alignment wrapText="1"/>
    </xf>
    <xf numFmtId="0" fontId="13" fillId="25" borderId="9" xfId="1" applyFont="1" applyFill="1" applyBorder="1" applyAlignment="1">
      <alignment wrapText="1"/>
    </xf>
    <xf numFmtId="0" fontId="13" fillId="25" borderId="38" xfId="1" applyFont="1" applyFill="1" applyBorder="1" applyAlignment="1">
      <alignment wrapText="1"/>
    </xf>
    <xf numFmtId="0" fontId="22" fillId="0" borderId="0" xfId="3"/>
    <xf numFmtId="0" fontId="19" fillId="16" borderId="18" xfId="1" applyFont="1" applyFill="1" applyBorder="1" applyAlignment="1">
      <alignment wrapText="1"/>
    </xf>
    <xf numFmtId="0" fontId="19" fillId="16" borderId="0" xfId="1" applyFont="1" applyFill="1" applyBorder="1" applyAlignment="1">
      <alignment wrapText="1"/>
    </xf>
    <xf numFmtId="0" fontId="19" fillId="16" borderId="37" xfId="1" applyFont="1" applyFill="1" applyBorder="1" applyAlignment="1">
      <alignment wrapText="1"/>
    </xf>
    <xf numFmtId="0" fontId="19" fillId="16" borderId="9" xfId="1" applyFont="1" applyFill="1" applyBorder="1" applyAlignment="1">
      <alignment wrapText="1"/>
    </xf>
    <xf numFmtId="0" fontId="19" fillId="16" borderId="36" xfId="1" applyFont="1" applyFill="1" applyBorder="1" applyAlignment="1">
      <alignment wrapText="1"/>
    </xf>
    <xf numFmtId="0" fontId="19" fillId="16" borderId="38" xfId="1" applyFont="1" applyFill="1" applyBorder="1" applyAlignment="1">
      <alignment wrapText="1"/>
    </xf>
    <xf numFmtId="0" fontId="13" fillId="16" borderId="18" xfId="1" applyFont="1" applyFill="1" applyBorder="1" applyAlignment="1">
      <alignment wrapText="1"/>
    </xf>
    <xf numFmtId="0" fontId="13" fillId="16" borderId="0" xfId="1" applyFont="1" applyFill="1" applyBorder="1" applyAlignment="1">
      <alignment wrapText="1"/>
    </xf>
    <xf numFmtId="0" fontId="13" fillId="16" borderId="37" xfId="1" applyFont="1" applyFill="1" applyBorder="1" applyAlignment="1">
      <alignment wrapText="1"/>
    </xf>
    <xf numFmtId="0" fontId="13" fillId="16" borderId="9" xfId="1" applyFont="1" applyFill="1" applyBorder="1" applyAlignment="1">
      <alignment wrapText="1"/>
    </xf>
    <xf numFmtId="0" fontId="13" fillId="16" borderId="36" xfId="1" applyFont="1" applyFill="1" applyBorder="1" applyAlignment="1">
      <alignment wrapText="1"/>
    </xf>
    <xf numFmtId="0" fontId="13" fillId="16" borderId="38" xfId="1" applyFont="1" applyFill="1" applyBorder="1" applyAlignment="1">
      <alignment wrapText="1"/>
    </xf>
    <xf numFmtId="0" fontId="13" fillId="16" borderId="18" xfId="1" applyFont="1" applyFill="1" applyBorder="1" applyAlignment="1">
      <alignment vertical="center"/>
    </xf>
    <xf numFmtId="0" fontId="13" fillId="16" borderId="0" xfId="1" applyFont="1" applyFill="1" applyBorder="1" applyAlignment="1">
      <alignment vertical="center"/>
    </xf>
    <xf numFmtId="0" fontId="13" fillId="16" borderId="37" xfId="1" applyFont="1" applyFill="1" applyBorder="1" applyAlignment="1">
      <alignment vertical="center"/>
    </xf>
    <xf numFmtId="0" fontId="13" fillId="16" borderId="9" xfId="1" applyFont="1" applyFill="1" applyBorder="1" applyAlignment="1">
      <alignment vertical="center"/>
    </xf>
    <xf numFmtId="0" fontId="13" fillId="16" borderId="36" xfId="1" applyFont="1" applyFill="1" applyBorder="1" applyAlignment="1">
      <alignment vertical="center"/>
    </xf>
    <xf numFmtId="0" fontId="13" fillId="16" borderId="38" xfId="1" applyFont="1" applyFill="1" applyBorder="1" applyAlignment="1">
      <alignment vertical="center"/>
    </xf>
    <xf numFmtId="0" fontId="25" fillId="0" borderId="0" xfId="3" applyFont="1" applyAlignment="1">
      <alignment horizontal="left"/>
    </xf>
    <xf numFmtId="0" fontId="22" fillId="0" borderId="0" xfId="3" applyAlignment="1">
      <alignment horizontal="left"/>
    </xf>
    <xf numFmtId="0" fontId="22" fillId="0" borderId="30" xfId="3" applyBorder="1" applyAlignment="1">
      <alignment horizontal="left"/>
    </xf>
    <xf numFmtId="0" fontId="13" fillId="25" borderId="0" xfId="1" applyFont="1" applyFill="1" applyBorder="1" applyAlignment="1">
      <alignment wrapText="1"/>
    </xf>
    <xf numFmtId="0" fontId="13" fillId="25" borderId="36" xfId="1" applyFont="1" applyFill="1" applyBorder="1" applyAlignment="1">
      <alignment wrapText="1"/>
    </xf>
    <xf numFmtId="0" fontId="22" fillId="0" borderId="0" xfId="3"/>
    <xf numFmtId="0" fontId="22" fillId="0" borderId="0" xfId="3" applyAlignment="1">
      <alignment horizontal="left"/>
    </xf>
    <xf numFmtId="3" fontId="22" fillId="19" borderId="0" xfId="3" applyNumberFormat="1" applyFill="1" applyAlignment="1">
      <alignment horizontal="right"/>
    </xf>
    <xf numFmtId="0" fontId="22" fillId="0" borderId="0" xfId="3" applyAlignment="1">
      <alignment horizontal="right"/>
    </xf>
    <xf numFmtId="3" fontId="24" fillId="19" borderId="0" xfId="3" applyNumberFormat="1" applyFont="1" applyFill="1" applyAlignment="1">
      <alignment horizontal="right"/>
    </xf>
    <xf numFmtId="0" fontId="22" fillId="0" borderId="12" xfId="3" applyBorder="1" applyAlignment="1">
      <alignment horizontal="left"/>
    </xf>
    <xf numFmtId="0" fontId="22" fillId="0" borderId="0" xfId="3"/>
    <xf numFmtId="0" fontId="22" fillId="0" borderId="0" xfId="3" applyAlignment="1">
      <alignment horizontal="left"/>
    </xf>
    <xf numFmtId="0" fontId="0" fillId="16" borderId="18" xfId="0" applyFill="1" applyBorder="1"/>
    <xf numFmtId="0" fontId="0" fillId="16" borderId="0" xfId="0" applyFill="1"/>
    <xf numFmtId="0" fontId="0" fillId="16" borderId="37" xfId="0" applyFill="1" applyBorder="1"/>
    <xf numFmtId="0" fontId="0" fillId="16" borderId="9" xfId="0" applyFill="1" applyBorder="1"/>
    <xf numFmtId="0" fontId="0" fillId="16" borderId="36" xfId="0" applyFill="1" applyBorder="1"/>
    <xf numFmtId="0" fontId="7" fillId="0" borderId="10" xfId="0" applyFont="1" applyBorder="1" applyAlignment="1">
      <alignment horizontal="left" vertical="center" wrapText="1"/>
    </xf>
    <xf numFmtId="0" fontId="7" fillId="0" borderId="1" xfId="0" applyFont="1" applyBorder="1" applyAlignment="1">
      <alignment horizontal="left" vertical="center" wrapText="1"/>
    </xf>
    <xf numFmtId="0" fontId="11" fillId="0" borderId="10" xfId="0" applyFont="1" applyBorder="1" applyAlignment="1">
      <alignment horizontal="center" vertical="center" wrapText="1"/>
    </xf>
    <xf numFmtId="0" fontId="6" fillId="4" borderId="2" xfId="0" applyFont="1" applyFill="1" applyBorder="1" applyAlignment="1">
      <alignment horizontal="center" vertical="center" wrapText="1"/>
    </xf>
    <xf numFmtId="0" fontId="12" fillId="0" borderId="1" xfId="1" applyFont="1" applyBorder="1" applyAlignment="1">
      <alignment horizontal="center" vertical="center" wrapText="1"/>
    </xf>
    <xf numFmtId="0" fontId="9" fillId="0" borderId="1" xfId="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2" fillId="2" borderId="0" xfId="0" applyFont="1" applyFill="1" applyAlignment="1"/>
    <xf numFmtId="0" fontId="12" fillId="0" borderId="1" xfId="1" applyFont="1" applyBorder="1" applyAlignment="1">
      <alignment horizontal="center" vertical="center" wrapText="1"/>
    </xf>
    <xf numFmtId="0" fontId="9" fillId="0" borderId="1" xfId="1" applyFont="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11"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11" fillId="0" borderId="9" xfId="0" applyFont="1" applyBorder="1" applyAlignment="1">
      <alignment horizontal="center" vertical="center" wrapText="1"/>
    </xf>
    <xf numFmtId="0" fontId="12" fillId="0" borderId="0" xfId="0" applyFont="1" applyAlignment="1">
      <alignment horizontal="center" wrapText="1"/>
    </xf>
    <xf numFmtId="0" fontId="0" fillId="0" borderId="0" xfId="0" applyAlignment="1">
      <alignment vertical="center"/>
    </xf>
    <xf numFmtId="0" fontId="1" fillId="0" borderId="0" xfId="4" applyAlignment="1">
      <alignment vertical="center"/>
    </xf>
    <xf numFmtId="0" fontId="8" fillId="0" borderId="0" xfId="0" applyFont="1" applyAlignment="1">
      <alignment vertical="center" wrapText="1"/>
    </xf>
    <xf numFmtId="0" fontId="8" fillId="0" borderId="0" xfId="0" applyFont="1" applyAlignment="1">
      <alignment horizontal="center" vertical="center" wrapText="1"/>
    </xf>
    <xf numFmtId="0" fontId="1" fillId="0" borderId="0" xfId="4" applyAlignment="1">
      <alignment horizontal="left"/>
    </xf>
    <xf numFmtId="0" fontId="1" fillId="0" borderId="0" xfId="4"/>
    <xf numFmtId="0" fontId="12" fillId="0" borderId="1" xfId="4" applyFont="1" applyBorder="1" applyAlignment="1">
      <alignment horizontal="center" vertical="center" wrapText="1"/>
    </xf>
    <xf numFmtId="0" fontId="12" fillId="0" borderId="1" xfId="4" applyFont="1" applyBorder="1" applyAlignment="1">
      <alignment horizontal="center" vertical="center" wrapText="1"/>
    </xf>
    <xf numFmtId="0" fontId="9" fillId="0" borderId="1" xfId="4" applyFont="1" applyBorder="1" applyAlignment="1">
      <alignment horizontal="center" vertical="center" wrapText="1"/>
    </xf>
    <xf numFmtId="0" fontId="7" fillId="0" borderId="0" xfId="0" applyFont="1" applyAlignment="1">
      <alignment horizontal="left" vertical="center" wrapText="1"/>
    </xf>
    <xf numFmtId="0" fontId="12" fillId="0" borderId="0" xfId="4" applyFont="1" applyAlignment="1">
      <alignment horizontal="center" vertical="center" wrapText="1"/>
    </xf>
    <xf numFmtId="49" fontId="12" fillId="0" borderId="0" xfId="0" applyNumberFormat="1" applyFont="1" applyAlignment="1">
      <alignment horizontal="center" vertical="center"/>
    </xf>
    <xf numFmtId="166" fontId="12" fillId="0" borderId="0" xfId="4" applyNumberFormat="1" applyFont="1" applyAlignment="1">
      <alignment horizontal="center" vertical="center" wrapText="1"/>
    </xf>
    <xf numFmtId="2" fontId="12" fillId="0" borderId="0" xfId="4" applyNumberFormat="1" applyFont="1" applyAlignment="1">
      <alignment horizontal="center" vertical="center" wrapText="1"/>
    </xf>
    <xf numFmtId="0" fontId="6"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5"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15" fillId="0" borderId="1" xfId="0" applyFont="1" applyBorder="1" applyAlignment="1">
      <alignment horizontal="center" vertical="center" wrapText="1"/>
    </xf>
    <xf numFmtId="2" fontId="1" fillId="0" borderId="0" xfId="4" applyNumberFormat="1" applyAlignment="1">
      <alignment vertical="center"/>
    </xf>
    <xf numFmtId="3" fontId="8" fillId="0" borderId="10"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165" fontId="8" fillId="0" borderId="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1" fillId="0" borderId="0" xfId="0" applyFont="1" applyAlignment="1">
      <alignment horizontal="center" vertical="center" wrapText="1"/>
    </xf>
    <xf numFmtId="0" fontId="12" fillId="0" borderId="0" xfId="4" applyFont="1" applyAlignment="1">
      <alignment vertical="center" wrapText="1"/>
    </xf>
    <xf numFmtId="0" fontId="12" fillId="0" borderId="0" xfId="4" applyFont="1" applyAlignment="1">
      <alignment horizontal="left" vertical="center" wrapText="1"/>
    </xf>
    <xf numFmtId="0" fontId="0" fillId="14" borderId="18" xfId="0" applyFill="1" applyBorder="1"/>
    <xf numFmtId="0" fontId="0" fillId="14" borderId="0" xfId="0" applyFill="1"/>
    <xf numFmtId="0" fontId="0" fillId="14" borderId="37" xfId="0" applyFill="1" applyBorder="1"/>
    <xf numFmtId="0" fontId="0" fillId="14" borderId="9" xfId="0" applyFill="1" applyBorder="1"/>
    <xf numFmtId="0" fontId="0" fillId="14" borderId="36" xfId="0" applyFill="1" applyBorder="1"/>
    <xf numFmtId="0" fontId="0" fillId="14" borderId="38" xfId="0" applyFill="1" applyBorder="1"/>
    <xf numFmtId="0" fontId="0" fillId="16" borderId="38" xfId="0" applyFill="1" applyBorder="1"/>
    <xf numFmtId="0" fontId="7" fillId="23" borderId="1" xfId="0" applyFont="1" applyFill="1" applyBorder="1" applyAlignment="1">
      <alignment horizontal="left" vertical="center" wrapText="1"/>
    </xf>
    <xf numFmtId="0" fontId="10" fillId="23" borderId="0" xfId="0" applyFont="1" applyFill="1" applyBorder="1" applyAlignment="1">
      <alignment horizontal="center" vertical="center" wrapText="1"/>
    </xf>
    <xf numFmtId="0" fontId="12" fillId="7" borderId="0" xfId="1" applyFont="1" applyFill="1" applyBorder="1" applyAlignment="1">
      <alignment horizontal="center" vertical="center" wrapText="1"/>
    </xf>
    <xf numFmtId="0" fontId="7" fillId="11" borderId="6" xfId="0" applyFont="1" applyFill="1" applyBorder="1" applyAlignment="1">
      <alignment vertical="center" wrapText="1"/>
    </xf>
    <xf numFmtId="0" fontId="7" fillId="11" borderId="17" xfId="0" applyFont="1" applyFill="1" applyBorder="1" applyAlignment="1">
      <alignment vertical="center" wrapText="1"/>
    </xf>
    <xf numFmtId="0" fontId="7" fillId="11" borderId="7" xfId="0" applyFont="1" applyFill="1" applyBorder="1" applyAlignment="1">
      <alignment vertical="center" wrapText="1"/>
    </xf>
    <xf numFmtId="0" fontId="7" fillId="0" borderId="1" xfId="0" applyFont="1" applyBorder="1" applyAlignment="1">
      <alignment horizontal="left" vertical="center" wrapText="1"/>
    </xf>
    <xf numFmtId="0" fontId="11" fillId="0" borderId="10" xfId="0" applyFont="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1" xfId="1" applyFont="1" applyBorder="1" applyAlignment="1">
      <alignment horizontal="center" vertical="center" wrapText="1"/>
    </xf>
    <xf numFmtId="0" fontId="9" fillId="0" borderId="1" xfId="1" applyFont="1" applyBorder="1" applyAlignment="1">
      <alignment horizontal="center" vertical="center" wrapText="1"/>
    </xf>
    <xf numFmtId="0" fontId="12" fillId="0" borderId="6" xfId="1" applyFont="1" applyFill="1" applyBorder="1" applyAlignment="1">
      <alignment horizontal="center" vertical="center" wrapText="1"/>
    </xf>
    <xf numFmtId="1" fontId="12" fillId="0" borderId="6" xfId="1" applyNumberFormat="1" applyFont="1" applyFill="1" applyBorder="1" applyAlignment="1">
      <alignment horizontal="center" vertical="center" wrapText="1"/>
    </xf>
    <xf numFmtId="0" fontId="10" fillId="0" borderId="1" xfId="0" applyFont="1" applyFill="1" applyBorder="1" applyAlignment="1">
      <alignment horizontal="left" vertical="top"/>
    </xf>
    <xf numFmtId="0" fontId="12" fillId="0" borderId="1" xfId="0" applyFont="1" applyBorder="1" applyAlignment="1">
      <alignment horizontal="left" vertical="center" wrapText="1"/>
    </xf>
    <xf numFmtId="0" fontId="22" fillId="0" borderId="0" xfId="5" applyAlignment="1">
      <alignment horizontal="left"/>
    </xf>
    <xf numFmtId="0" fontId="22" fillId="19" borderId="0" xfId="5" applyFill="1" applyAlignment="1">
      <alignment horizontal="right"/>
    </xf>
    <xf numFmtId="0" fontId="22" fillId="22" borderId="0" xfId="5" applyFill="1" applyAlignment="1">
      <alignment horizontal="right"/>
    </xf>
    <xf numFmtId="1" fontId="22" fillId="19" borderId="0" xfId="5" applyNumberFormat="1" applyFill="1" applyAlignment="1">
      <alignment horizontal="right"/>
    </xf>
    <xf numFmtId="0" fontId="22" fillId="0" borderId="32" xfId="5" applyBorder="1" applyAlignment="1">
      <alignment horizontal="left"/>
    </xf>
    <xf numFmtId="0" fontId="22" fillId="0" borderId="0" xfId="5"/>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left" vertical="center" wrapText="1"/>
    </xf>
    <xf numFmtId="0" fontId="9" fillId="0" borderId="1" xfId="1" applyFont="1" applyBorder="1" applyAlignment="1">
      <alignment vertical="center" wrapText="1"/>
    </xf>
    <xf numFmtId="0" fontId="15" fillId="6" borderId="1" xfId="0" applyFont="1" applyFill="1" applyBorder="1" applyAlignment="1">
      <alignment vertical="center" wrapText="1"/>
    </xf>
    <xf numFmtId="0" fontId="13" fillId="0" borderId="1" xfId="1" applyFont="1" applyBorder="1" applyAlignment="1">
      <alignment horizontal="center" vertical="center"/>
    </xf>
    <xf numFmtId="0" fontId="13" fillId="0" borderId="1" xfId="1" applyFont="1" applyBorder="1" applyAlignment="1">
      <alignment horizontal="left"/>
    </xf>
    <xf numFmtId="0" fontId="7" fillId="11" borderId="1" xfId="0" applyFont="1" applyFill="1" applyBorder="1" applyAlignment="1">
      <alignment vertical="center" wrapText="1"/>
    </xf>
    <xf numFmtId="0" fontId="12" fillId="0" borderId="1" xfId="0" applyFont="1" applyBorder="1" applyAlignment="1">
      <alignment horizontal="center" vertical="center" wrapText="1"/>
    </xf>
    <xf numFmtId="0" fontId="9" fillId="0" borderId="1" xfId="1" applyFont="1" applyBorder="1" applyAlignment="1">
      <alignment horizontal="left" vertical="center" wrapText="1"/>
    </xf>
    <xf numFmtId="0" fontId="10" fillId="0" borderId="1" xfId="0" applyFont="1" applyFill="1" applyBorder="1" applyAlignment="1">
      <alignment horizontal="left" vertical="center"/>
    </xf>
    <xf numFmtId="0" fontId="11" fillId="0" borderId="11" xfId="0" applyFont="1" applyFill="1" applyBorder="1" applyAlignment="1">
      <alignment horizontal="center" vertical="center" wrapText="1"/>
    </xf>
    <xf numFmtId="0" fontId="10" fillId="10" borderId="10" xfId="0" applyFont="1" applyFill="1" applyBorder="1" applyAlignment="1">
      <alignment horizontal="left" vertical="center"/>
    </xf>
    <xf numFmtId="0" fontId="2" fillId="0" borderId="1" xfId="1" applyFont="1" applyBorder="1" applyAlignment="1">
      <alignment vertical="center"/>
    </xf>
    <xf numFmtId="0" fontId="13" fillId="0" borderId="1" xfId="1" applyFont="1" applyBorder="1" applyAlignment="1">
      <alignment vertical="center"/>
    </xf>
    <xf numFmtId="1" fontId="12" fillId="0" borderId="6" xfId="1" applyNumberFormat="1" applyFont="1" applyFill="1" applyBorder="1" applyAlignment="1">
      <alignment vertical="center" wrapText="1"/>
    </xf>
    <xf numFmtId="0" fontId="7" fillId="0" borderId="0" xfId="0" applyFont="1" applyFill="1" applyBorder="1" applyAlignment="1">
      <alignment vertical="center" wrapText="1"/>
    </xf>
    <xf numFmtId="3" fontId="8" fillId="0" borderId="6" xfId="0" applyNumberFormat="1" applyFont="1" applyFill="1" applyBorder="1" applyAlignment="1">
      <alignment horizontal="center" vertical="center" wrapText="1"/>
    </xf>
    <xf numFmtId="0" fontId="10" fillId="10" borderId="2" xfId="0" applyFont="1" applyFill="1" applyBorder="1" applyAlignment="1">
      <alignment horizontal="left" vertical="top"/>
    </xf>
    <xf numFmtId="0" fontId="12" fillId="0" borderId="6" xfId="0" applyFont="1" applyBorder="1" applyAlignment="1">
      <alignment vertical="center" wrapText="1"/>
    </xf>
    <xf numFmtId="0" fontId="9" fillId="7" borderId="1" xfId="1" applyFont="1" applyFill="1" applyBorder="1" applyAlignment="1">
      <alignment horizontal="left" vertical="center" wrapText="1"/>
    </xf>
    <xf numFmtId="0" fontId="12" fillId="0" borderId="6" xfId="4" applyFont="1" applyBorder="1" applyAlignment="1">
      <alignment vertical="center" wrapText="1"/>
    </xf>
    <xf numFmtId="0" fontId="9" fillId="0" borderId="6" xfId="4" applyFont="1" applyBorder="1" applyAlignment="1">
      <alignment vertical="center" wrapText="1"/>
    </xf>
    <xf numFmtId="0" fontId="9" fillId="0" borderId="7" xfId="4" applyFont="1" applyBorder="1" applyAlignment="1">
      <alignment vertical="center" wrapText="1"/>
    </xf>
    <xf numFmtId="0" fontId="26" fillId="0" borderId="1" xfId="0" applyFont="1" applyBorder="1"/>
    <xf numFmtId="0" fontId="26" fillId="0" borderId="1" xfId="0" applyFont="1" applyBorder="1" applyAlignment="1">
      <alignment wrapText="1"/>
    </xf>
    <xf numFmtId="0" fontId="12" fillId="0" borderId="1" xfId="4"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10" fillId="0" borderId="0" xfId="0" applyFont="1" applyFill="1" applyAlignment="1">
      <alignment vertical="center" wrapText="1"/>
    </xf>
    <xf numFmtId="0" fontId="7" fillId="0" borderId="1" xfId="0" applyFont="1" applyBorder="1" applyAlignment="1">
      <alignment horizontal="left" vertical="center" wrapText="1"/>
    </xf>
    <xf numFmtId="0" fontId="7" fillId="0" borderId="10" xfId="0" applyFont="1" applyBorder="1" applyAlignment="1">
      <alignment horizontal="left" vertical="center" wrapText="1"/>
    </xf>
    <xf numFmtId="0" fontId="11" fillId="0" borderId="10" xfId="0"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2" fillId="0" borderId="1" xfId="0" applyFont="1" applyBorder="1" applyAlignment="1">
      <alignment horizontal="center" vertical="center" wrapText="1"/>
    </xf>
    <xf numFmtId="165"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2" fillId="0" borderId="1" xfId="4" applyFont="1" applyFill="1" applyBorder="1" applyAlignment="1">
      <alignment horizontal="center" vertical="center" wrapText="1"/>
    </xf>
    <xf numFmtId="0" fontId="8" fillId="11" borderId="10" xfId="0" applyFont="1" applyFill="1" applyBorder="1" applyAlignment="1">
      <alignment horizontal="center" vertical="center" wrapText="1"/>
    </xf>
    <xf numFmtId="1" fontId="12" fillId="0" borderId="10" xfId="0" applyNumberFormat="1" applyFont="1" applyBorder="1" applyAlignment="1">
      <alignment horizontal="center" vertical="center" wrapText="1"/>
    </xf>
    <xf numFmtId="0" fontId="10" fillId="0" borderId="39" xfId="0" applyFont="1" applyFill="1" applyBorder="1" applyAlignment="1">
      <alignment horizontal="left" vertical="center" wrapText="1"/>
    </xf>
    <xf numFmtId="0" fontId="10" fillId="23"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8" fillId="0" borderId="17" xfId="0" applyFont="1" applyFill="1" applyBorder="1" applyAlignment="1">
      <alignment horizontal="center" vertical="center" wrapText="1"/>
    </xf>
    <xf numFmtId="0" fontId="12" fillId="23" borderId="10" xfId="0" applyFont="1" applyFill="1" applyBorder="1" applyAlignment="1">
      <alignment horizontal="center" vertical="center" wrapText="1"/>
    </xf>
    <xf numFmtId="167" fontId="8" fillId="11" borderId="1" xfId="0" applyNumberFormat="1"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 fontId="12" fillId="23" borderId="1" xfId="0" applyNumberFormat="1" applyFont="1" applyFill="1" applyBorder="1" applyAlignment="1">
      <alignment horizontal="center" vertical="center" wrapText="1"/>
    </xf>
    <xf numFmtId="0" fontId="21" fillId="16" borderId="24" xfId="0" applyFont="1" applyFill="1" applyBorder="1" applyAlignment="1">
      <alignment horizontal="left" vertical="center" wrapText="1"/>
    </xf>
    <xf numFmtId="0" fontId="7" fillId="16" borderId="0" xfId="0" applyFont="1" applyFill="1" applyBorder="1" applyAlignment="1">
      <alignment vertical="center" wrapText="1"/>
    </xf>
    <xf numFmtId="0" fontId="21" fillId="16" borderId="0" xfId="0" applyFont="1" applyFill="1" applyBorder="1" applyAlignment="1">
      <alignment horizontal="left" vertical="center" wrapText="1"/>
    </xf>
    <xf numFmtId="0" fontId="21" fillId="16" borderId="0" xfId="0" applyFont="1" applyFill="1" applyBorder="1" applyAlignment="1">
      <alignment horizontal="center" vertical="center" wrapText="1"/>
    </xf>
    <xf numFmtId="0" fontId="4" fillId="0" borderId="0" xfId="1" applyBorder="1" applyAlignment="1">
      <alignment wrapText="1"/>
    </xf>
    <xf numFmtId="0" fontId="7" fillId="16" borderId="24" xfId="0" applyFont="1" applyFill="1" applyBorder="1" applyAlignment="1">
      <alignment horizontal="right" vertical="center" wrapText="1"/>
    </xf>
    <xf numFmtId="0" fontId="7" fillId="17" borderId="0" xfId="0" applyFont="1" applyFill="1" applyBorder="1" applyAlignment="1">
      <alignment horizontal="center" vertical="center" wrapText="1"/>
    </xf>
    <xf numFmtId="0" fontId="7" fillId="16" borderId="0" xfId="0" applyFont="1" applyFill="1" applyBorder="1" applyAlignment="1">
      <alignment horizontal="right" vertical="center" wrapText="1"/>
    </xf>
    <xf numFmtId="166" fontId="7" fillId="17" borderId="0" xfId="0" applyNumberFormat="1" applyFont="1" applyFill="1" applyBorder="1" applyAlignment="1">
      <alignment horizontal="center" vertical="center" wrapText="1"/>
    </xf>
    <xf numFmtId="165" fontId="7" fillId="17" borderId="0" xfId="0" applyNumberFormat="1" applyFont="1" applyFill="1" applyBorder="1" applyAlignment="1">
      <alignment horizontal="center" vertical="center" wrapText="1"/>
    </xf>
    <xf numFmtId="0" fontId="4" fillId="0" borderId="25" xfId="1" applyBorder="1" applyAlignment="1">
      <alignment wrapText="1"/>
    </xf>
    <xf numFmtId="1" fontId="7" fillId="18" borderId="0" xfId="0" applyNumberFormat="1" applyFont="1" applyFill="1" applyBorder="1" applyAlignment="1">
      <alignment horizontal="center" vertical="center" wrapText="1"/>
    </xf>
    <xf numFmtId="1" fontId="7" fillId="15" borderId="0"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0" fillId="11" borderId="1" xfId="0" applyFill="1" applyBorder="1" applyAlignment="1">
      <alignment horizontal="center"/>
    </xf>
    <xf numFmtId="0" fontId="10" fillId="0" borderId="1" xfId="0" applyFont="1" applyBorder="1" applyAlignment="1">
      <alignment horizontal="center" vertical="center" wrapText="1"/>
    </xf>
    <xf numFmtId="0" fontId="0" fillId="11" borderId="6" xfId="0" applyFill="1" applyBorder="1" applyAlignment="1">
      <alignment horizontal="center"/>
    </xf>
    <xf numFmtId="0" fontId="0" fillId="11" borderId="7" xfId="0" applyFill="1" applyBorder="1" applyAlignment="1">
      <alignment horizontal="center"/>
    </xf>
    <xf numFmtId="0" fontId="15" fillId="0" borderId="6"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0" fillId="0" borderId="1" xfId="0" applyFill="1" applyBorder="1" applyAlignment="1">
      <alignment horizontal="left"/>
    </xf>
    <xf numFmtId="0" fontId="6" fillId="0" borderId="1" xfId="0" applyFont="1" applyBorder="1" applyAlignment="1">
      <alignment horizontal="center" vertical="center" wrapText="1"/>
    </xf>
    <xf numFmtId="0" fontId="0" fillId="11" borderId="1" xfId="0" applyFill="1" applyBorder="1" applyAlignment="1">
      <alignment horizontal="left"/>
    </xf>
    <xf numFmtId="0" fontId="7" fillId="0" borderId="1" xfId="0" applyFont="1" applyFill="1" applyBorder="1" applyAlignment="1">
      <alignment horizontal="left" vertical="center" wrapText="1"/>
    </xf>
    <xf numFmtId="0" fontId="14"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1" xfId="0" applyFont="1" applyFill="1" applyBorder="1" applyAlignment="1">
      <alignment horizontal="left" vertical="center"/>
    </xf>
    <xf numFmtId="0" fontId="2" fillId="0" borderId="10" xfId="0" applyFont="1" applyFill="1" applyBorder="1" applyAlignment="1">
      <alignment horizontal="left" vertical="center"/>
    </xf>
    <xf numFmtId="0" fontId="7" fillId="0" borderId="1" xfId="0" applyFont="1" applyBorder="1" applyAlignment="1">
      <alignment horizontal="left" vertical="center" wrapText="1"/>
    </xf>
    <xf numFmtId="0" fontId="21" fillId="16" borderId="21" xfId="0" applyFont="1" applyFill="1" applyBorder="1" applyAlignment="1">
      <alignment horizontal="left" vertical="center" wrapText="1"/>
    </xf>
    <xf numFmtId="0" fontId="21" fillId="16" borderId="22" xfId="0" applyFont="1" applyFill="1" applyBorder="1" applyAlignment="1">
      <alignment horizontal="left" vertical="center" wrapText="1"/>
    </xf>
    <xf numFmtId="0" fontId="21" fillId="16" borderId="24" xfId="0" applyFont="1" applyFill="1" applyBorder="1" applyAlignment="1">
      <alignment horizontal="left" vertical="center" wrapText="1"/>
    </xf>
    <xf numFmtId="0" fontId="21" fillId="16" borderId="0" xfId="0" applyFont="1" applyFill="1" applyBorder="1" applyAlignment="1">
      <alignment horizontal="left" vertical="center" wrapText="1"/>
    </xf>
    <xf numFmtId="2" fontId="10"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8" fillId="3" borderId="3" xfId="0" applyFont="1" applyFill="1" applyBorder="1" applyAlignment="1">
      <alignment vertical="center" wrapText="1"/>
    </xf>
    <xf numFmtId="0" fontId="12" fillId="0" borderId="2" xfId="0" applyFont="1" applyFill="1" applyBorder="1" applyAlignment="1">
      <alignment horizontal="left" vertical="center" wrapText="1"/>
    </xf>
    <xf numFmtId="0" fontId="8" fillId="0" borderId="3" xfId="0" applyFont="1" applyFill="1" applyBorder="1" applyAlignment="1">
      <alignment vertical="center" wrapText="1"/>
    </xf>
    <xf numFmtId="0" fontId="12" fillId="0" borderId="2" xfId="0" applyFont="1" applyBorder="1" applyAlignment="1">
      <alignment horizontal="left" vertical="center" wrapText="1"/>
    </xf>
    <xf numFmtId="0" fontId="8" fillId="0" borderId="3" xfId="0" applyFont="1" applyBorder="1" applyAlignment="1">
      <alignment vertical="center" wrapText="1"/>
    </xf>
    <xf numFmtId="0" fontId="7" fillId="16" borderId="23" xfId="0" applyFont="1" applyFill="1" applyBorder="1" applyAlignment="1">
      <alignment horizontal="left" vertical="center" wrapText="1"/>
    </xf>
    <xf numFmtId="0" fontId="7" fillId="16" borderId="25" xfId="0" applyFont="1" applyFill="1" applyBorder="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7" fillId="0" borderId="11" xfId="0" applyFont="1" applyBorder="1" applyAlignment="1">
      <alignment horizontal="left" vertical="center" wrapText="1"/>
    </xf>
    <xf numFmtId="0" fontId="7" fillId="0" borderId="13" xfId="0" applyFont="1" applyBorder="1" applyAlignment="1">
      <alignment horizontal="left" vertical="center" wrapText="1"/>
    </xf>
    <xf numFmtId="0" fontId="7" fillId="0" borderId="10" xfId="0" applyFont="1" applyBorder="1" applyAlignment="1">
      <alignment horizontal="left" vertical="center"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1" xfId="0" applyFont="1" applyBorder="1" applyAlignment="1">
      <alignment horizontal="left"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11"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0" fillId="11" borderId="17" xfId="0" applyFill="1" applyBorder="1" applyAlignment="1">
      <alignment horizontal="center"/>
    </xf>
    <xf numFmtId="0" fontId="8" fillId="0" borderId="1" xfId="0" applyFont="1" applyBorder="1" applyAlignment="1">
      <alignment horizontal="left" vertical="center" wrapText="1"/>
    </xf>
    <xf numFmtId="0" fontId="7" fillId="11" borderId="6" xfId="0" applyFont="1" applyFill="1" applyBorder="1" applyAlignment="1">
      <alignment horizontal="center" vertical="center" wrapText="1"/>
    </xf>
    <xf numFmtId="0" fontId="7" fillId="11" borderId="17"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21" fillId="16" borderId="0" xfId="0" applyFont="1" applyFill="1" applyAlignment="1">
      <alignment horizontal="left" vertical="center" wrapText="1"/>
    </xf>
    <xf numFmtId="0" fontId="10" fillId="0" borderId="0" xfId="0" applyFont="1" applyFill="1" applyAlignment="1">
      <alignment horizontal="left" vertical="center" wrapText="1"/>
    </xf>
    <xf numFmtId="0" fontId="15" fillId="6" borderId="6"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7" borderId="11" xfId="0" applyFont="1" applyFill="1" applyBorder="1" applyAlignment="1">
      <alignment horizontal="left" vertical="center" wrapText="1"/>
    </xf>
    <xf numFmtId="0" fontId="7" fillId="7" borderId="10" xfId="0" applyFont="1" applyFill="1" applyBorder="1" applyAlignment="1">
      <alignment horizontal="left" vertical="center" wrapText="1"/>
    </xf>
    <xf numFmtId="0" fontId="7" fillId="0" borderId="1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10" fillId="0" borderId="6" xfId="0" applyFont="1" applyBorder="1" applyAlignment="1">
      <alignment horizontal="center" vertical="center"/>
    </xf>
    <xf numFmtId="0" fontId="10" fillId="0" borderId="17" xfId="0" applyFont="1" applyBorder="1" applyAlignment="1">
      <alignment horizontal="center" vertical="center"/>
    </xf>
    <xf numFmtId="0" fontId="6" fillId="0" borderId="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7" xfId="0" applyFont="1" applyBorder="1" applyAlignment="1">
      <alignment horizontal="center" vertical="center" wrapText="1"/>
    </xf>
    <xf numFmtId="0" fontId="8" fillId="0" borderId="17" xfId="0" applyFont="1" applyFill="1" applyBorder="1" applyAlignment="1">
      <alignment horizontal="center" vertical="center" wrapText="1"/>
    </xf>
    <xf numFmtId="0" fontId="10" fillId="16" borderId="6" xfId="0" applyFont="1" applyFill="1" applyBorder="1" applyAlignment="1">
      <alignment horizontal="center" vertical="center" wrapText="1"/>
    </xf>
    <xf numFmtId="0" fontId="10" fillId="16" borderId="17" xfId="0" applyFont="1" applyFill="1" applyBorder="1" applyAlignment="1">
      <alignment horizontal="center" vertical="center" wrapText="1"/>
    </xf>
    <xf numFmtId="0" fontId="10" fillId="16" borderId="7" xfId="0" applyFont="1" applyFill="1" applyBorder="1" applyAlignment="1">
      <alignment horizontal="center" vertical="center" wrapText="1"/>
    </xf>
    <xf numFmtId="0" fontId="12" fillId="0" borderId="1" xfId="0" applyFont="1" applyBorder="1" applyAlignment="1">
      <alignment horizontal="center"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8" fillId="3" borderId="1" xfId="0" applyFont="1" applyFill="1" applyBorder="1" applyAlignment="1">
      <alignment horizontal="center" vertical="center" wrapText="1"/>
    </xf>
    <xf numFmtId="0" fontId="20" fillId="0" borderId="0" xfId="0" applyFont="1" applyFill="1" applyAlignment="1">
      <alignment horizontal="center" vertical="center" wrapText="1"/>
    </xf>
    <xf numFmtId="0" fontId="15" fillId="6" borderId="1" xfId="0" applyFont="1" applyFill="1" applyBorder="1" applyAlignment="1">
      <alignment horizontal="center" vertical="center" wrapText="1"/>
    </xf>
    <xf numFmtId="0" fontId="0" fillId="0" borderId="1" xfId="0" applyBorder="1" applyAlignment="1">
      <alignment horizontal="left"/>
    </xf>
    <xf numFmtId="0" fontId="6" fillId="0" borderId="1" xfId="0" applyFont="1" applyBorder="1" applyAlignment="1">
      <alignment horizontal="left" vertical="center" wrapText="1"/>
    </xf>
    <xf numFmtId="0" fontId="14" fillId="8" borderId="6"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8" borderId="7" xfId="0" applyFont="1" applyFill="1" applyBorder="1" applyAlignment="1">
      <alignment horizontal="center" vertical="center" wrapText="1"/>
    </xf>
    <xf numFmtId="0" fontId="2" fillId="24" borderId="8" xfId="1" applyFont="1" applyFill="1" applyBorder="1" applyAlignment="1">
      <alignment horizontal="center"/>
    </xf>
    <xf numFmtId="0" fontId="2" fillId="24" borderId="20" xfId="1" applyFont="1" applyFill="1" applyBorder="1" applyAlignment="1">
      <alignment horizontal="center"/>
    </xf>
    <xf numFmtId="0" fontId="2" fillId="24" borderId="19" xfId="1" applyFont="1" applyFill="1" applyBorder="1" applyAlignment="1">
      <alignment horizontal="center"/>
    </xf>
    <xf numFmtId="0" fontId="2" fillId="23" borderId="8" xfId="1" applyFont="1" applyFill="1" applyBorder="1" applyAlignment="1">
      <alignment horizontal="center" wrapText="1"/>
    </xf>
    <xf numFmtId="0" fontId="2" fillId="23" borderId="20" xfId="1" applyFont="1" applyFill="1" applyBorder="1" applyAlignment="1">
      <alignment horizontal="center" wrapText="1"/>
    </xf>
    <xf numFmtId="0" fontId="2" fillId="23" borderId="19" xfId="1" applyFont="1" applyFill="1" applyBorder="1" applyAlignment="1">
      <alignment horizontal="center" wrapText="1"/>
    </xf>
    <xf numFmtId="0" fontId="27" fillId="16" borderId="8" xfId="1" applyFont="1" applyFill="1" applyBorder="1" applyAlignment="1">
      <alignment horizontal="center" wrapText="1"/>
    </xf>
    <xf numFmtId="0" fontId="27" fillId="16" borderId="20" xfId="1" applyFont="1" applyFill="1" applyBorder="1" applyAlignment="1">
      <alignment horizontal="center" wrapText="1"/>
    </xf>
    <xf numFmtId="0" fontId="27" fillId="16" borderId="19" xfId="1" applyFont="1" applyFill="1" applyBorder="1" applyAlignment="1">
      <alignment horizontal="center" wrapText="1"/>
    </xf>
    <xf numFmtId="0" fontId="2" fillId="16" borderId="8" xfId="1" applyFont="1" applyFill="1" applyBorder="1" applyAlignment="1">
      <alignment horizontal="center" wrapText="1"/>
    </xf>
    <xf numFmtId="0" fontId="2" fillId="16" borderId="20" xfId="1" applyFont="1" applyFill="1" applyBorder="1" applyAlignment="1">
      <alignment horizontal="center" wrapText="1"/>
    </xf>
    <xf numFmtId="0" fontId="2" fillId="16" borderId="19" xfId="1" applyFont="1" applyFill="1" applyBorder="1" applyAlignment="1">
      <alignment horizontal="center" wrapText="1"/>
    </xf>
    <xf numFmtId="0" fontId="2" fillId="14" borderId="8" xfId="1" applyFont="1" applyFill="1" applyBorder="1" applyAlignment="1">
      <alignment horizontal="center" wrapText="1"/>
    </xf>
    <xf numFmtId="0" fontId="2" fillId="14" borderId="20" xfId="1" applyFont="1" applyFill="1" applyBorder="1" applyAlignment="1">
      <alignment horizontal="center" wrapText="1"/>
    </xf>
    <xf numFmtId="0" fontId="2" fillId="14" borderId="19" xfId="1" applyFont="1" applyFill="1" applyBorder="1" applyAlignment="1">
      <alignment horizontal="center" wrapText="1"/>
    </xf>
    <xf numFmtId="0" fontId="2" fillId="14" borderId="8" xfId="1" applyFont="1" applyFill="1" applyBorder="1" applyAlignment="1">
      <alignment horizontal="center"/>
    </xf>
    <xf numFmtId="0" fontId="2" fillId="14" borderId="20" xfId="1" applyFont="1" applyFill="1" applyBorder="1" applyAlignment="1">
      <alignment horizontal="center"/>
    </xf>
    <xf numFmtId="0" fontId="2" fillId="14" borderId="19" xfId="1" applyFont="1" applyFill="1" applyBorder="1" applyAlignment="1">
      <alignment horizontal="center"/>
    </xf>
    <xf numFmtId="0" fontId="28" fillId="16" borderId="8" xfId="0" applyFont="1" applyFill="1" applyBorder="1" applyAlignment="1">
      <alignment horizontal="center"/>
    </xf>
    <xf numFmtId="0" fontId="28" fillId="16" borderId="20" xfId="0" applyFont="1" applyFill="1" applyBorder="1" applyAlignment="1">
      <alignment horizontal="center"/>
    </xf>
    <xf numFmtId="0" fontId="28" fillId="16" borderId="19" xfId="0" applyFont="1" applyFill="1" applyBorder="1" applyAlignment="1">
      <alignment horizontal="center"/>
    </xf>
    <xf numFmtId="0" fontId="28" fillId="14" borderId="8" xfId="0" applyFont="1" applyFill="1" applyBorder="1" applyAlignment="1">
      <alignment horizontal="center"/>
    </xf>
    <xf numFmtId="0" fontId="28" fillId="14" borderId="20" xfId="0" applyFont="1" applyFill="1" applyBorder="1" applyAlignment="1">
      <alignment horizontal="center"/>
    </xf>
    <xf numFmtId="0" fontId="28" fillId="14" borderId="19" xfId="0" applyFont="1" applyFill="1" applyBorder="1" applyAlignment="1">
      <alignment horizontal="center"/>
    </xf>
    <xf numFmtId="0" fontId="2" fillId="16" borderId="8" xfId="1" applyFont="1" applyFill="1" applyBorder="1" applyAlignment="1">
      <alignment horizontal="center" vertical="center"/>
    </xf>
    <xf numFmtId="0" fontId="2" fillId="16" borderId="20" xfId="1" applyFont="1" applyFill="1" applyBorder="1" applyAlignment="1">
      <alignment horizontal="center" vertical="center"/>
    </xf>
    <xf numFmtId="0" fontId="2" fillId="16" borderId="19" xfId="1" applyFont="1" applyFill="1" applyBorder="1" applyAlignment="1">
      <alignment horizontal="center" vertical="center"/>
    </xf>
    <xf numFmtId="0" fontId="2" fillId="25" borderId="8" xfId="1" applyFont="1" applyFill="1" applyBorder="1" applyAlignment="1">
      <alignment horizontal="center"/>
    </xf>
    <xf numFmtId="0" fontId="2" fillId="25" borderId="20" xfId="1" applyFont="1" applyFill="1" applyBorder="1" applyAlignment="1">
      <alignment horizontal="center"/>
    </xf>
    <xf numFmtId="0" fontId="2" fillId="25" borderId="19" xfId="1" applyFont="1" applyFill="1" applyBorder="1" applyAlignment="1">
      <alignment horizontal="center"/>
    </xf>
    <xf numFmtId="0" fontId="2" fillId="16" borderId="18" xfId="1" applyFont="1" applyFill="1" applyBorder="1" applyAlignment="1">
      <alignment horizontal="center"/>
    </xf>
    <xf numFmtId="0" fontId="2" fillId="16" borderId="0" xfId="1" applyFont="1" applyFill="1" applyBorder="1" applyAlignment="1">
      <alignment horizontal="center"/>
    </xf>
    <xf numFmtId="0" fontId="2" fillId="16" borderId="37" xfId="1" applyFont="1" applyFill="1" applyBorder="1" applyAlignment="1">
      <alignment horizontal="center"/>
    </xf>
    <xf numFmtId="0" fontId="24" fillId="20" borderId="35" xfId="3" applyFont="1" applyFill="1" applyBorder="1" applyAlignment="1">
      <alignment horizontal="center"/>
    </xf>
    <xf numFmtId="0" fontId="24" fillId="20" borderId="34" xfId="3" applyFont="1" applyFill="1" applyBorder="1" applyAlignment="1">
      <alignment horizontal="center"/>
    </xf>
    <xf numFmtId="0" fontId="24" fillId="20" borderId="33" xfId="3" applyFont="1" applyFill="1" applyBorder="1" applyAlignment="1">
      <alignment horizontal="center"/>
    </xf>
    <xf numFmtId="0" fontId="23" fillId="0" borderId="34" xfId="3" applyFont="1" applyBorder="1"/>
    <xf numFmtId="0" fontId="23" fillId="0" borderId="33" xfId="3" applyFont="1" applyBorder="1"/>
    <xf numFmtId="0" fontId="22" fillId="0" borderId="12" xfId="3" applyBorder="1" applyAlignment="1">
      <alignment horizontal="left"/>
    </xf>
    <xf numFmtId="0" fontId="22" fillId="0" borderId="0" xfId="3"/>
    <xf numFmtId="0" fontId="22" fillId="0" borderId="0" xfId="3" applyAlignment="1">
      <alignment horizontal="left"/>
    </xf>
    <xf numFmtId="0" fontId="22" fillId="0" borderId="12" xfId="5" applyBorder="1" applyAlignment="1">
      <alignment horizontal="left"/>
    </xf>
    <xf numFmtId="0" fontId="22" fillId="0" borderId="0" xfId="5"/>
    <xf numFmtId="166" fontId="29" fillId="0" borderId="0" xfId="1" applyNumberFormat="1" applyFont="1" applyFill="1" applyBorder="1" applyAlignment="1">
      <alignment horizontal="left" vertical="center"/>
    </xf>
    <xf numFmtId="0" fontId="7" fillId="0" borderId="20" xfId="0" applyFont="1" applyFill="1" applyBorder="1" applyAlignment="1">
      <alignment horizontal="left" vertical="center" wrapText="1"/>
    </xf>
    <xf numFmtId="0" fontId="7" fillId="0" borderId="0" xfId="0" applyFont="1" applyFill="1" applyBorder="1" applyAlignment="1">
      <alignment horizontal="left" vertical="center" wrapText="1"/>
    </xf>
  </cellXfs>
  <cellStyles count="6">
    <cellStyle name="Collegamento ipertestuale 2" xfId="2" xr:uid="{00000000-0005-0000-0000-000000000000}"/>
    <cellStyle name="Normale" xfId="0" builtinId="0"/>
    <cellStyle name="Normale 2" xfId="1" xr:uid="{00000000-0005-0000-0000-000002000000}"/>
    <cellStyle name="Normale 2 2" xfId="4" xr:uid="{00000000-0005-0000-0000-000003000000}"/>
    <cellStyle name="Normale 3" xfId="3" xr:uid="{00000000-0005-0000-0000-000004000000}"/>
    <cellStyle name="Normale 3 2" xfId="5" xr:uid="{00000000-0005-0000-0000-000005000000}"/>
  </cellStyles>
  <dxfs count="0"/>
  <tableStyles count="0" defaultTableStyle="TableStyleMedium2" defaultPivotStyle="PivotStyleLight16"/>
  <colors>
    <mruColors>
      <color rgb="FF996633"/>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359</xdr:colOff>
      <xdr:row>70</xdr:row>
      <xdr:rowOff>52211</xdr:rowOff>
    </xdr:from>
    <xdr:to>
      <xdr:col>5</xdr:col>
      <xdr:colOff>435430</xdr:colOff>
      <xdr:row>79</xdr:row>
      <xdr:rowOff>54426</xdr:rowOff>
    </xdr:to>
    <xdr:grpSp>
      <xdr:nvGrpSpPr>
        <xdr:cNvPr id="3" name="Gruppo 2">
          <a:extLst>
            <a:ext uri="{FF2B5EF4-FFF2-40B4-BE49-F238E27FC236}">
              <a16:creationId xmlns:a16="http://schemas.microsoft.com/office/drawing/2014/main" id="{58ADD2FD-06CC-4CB4-BBF1-B77013AFB121}"/>
            </a:ext>
          </a:extLst>
        </xdr:cNvPr>
        <xdr:cNvGrpSpPr/>
      </xdr:nvGrpSpPr>
      <xdr:grpSpPr>
        <a:xfrm>
          <a:off x="3099159" y="15241411"/>
          <a:ext cx="10398221" cy="1773865"/>
          <a:chOff x="1510389" y="9141782"/>
          <a:chExt cx="9348112" cy="1765701"/>
        </a:xfrm>
      </xdr:grpSpPr>
      <xdr:sp macro="" textlink="">
        <xdr:nvSpPr>
          <xdr:cNvPr id="5" name="Rettangolo 4">
            <a:extLst>
              <a:ext uri="{FF2B5EF4-FFF2-40B4-BE49-F238E27FC236}">
                <a16:creationId xmlns:a16="http://schemas.microsoft.com/office/drawing/2014/main" id="{BBF41AD2-1508-4854-8F12-C608B4BC0FB4}"/>
              </a:ext>
            </a:extLst>
          </xdr:cNvPr>
          <xdr:cNvSpPr/>
        </xdr:nvSpPr>
        <xdr:spPr>
          <a:xfrm>
            <a:off x="4850246" y="9141782"/>
            <a:ext cx="2094522"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6" name="Connettore 2 5">
            <a:extLst>
              <a:ext uri="{FF2B5EF4-FFF2-40B4-BE49-F238E27FC236}">
                <a16:creationId xmlns:a16="http://schemas.microsoft.com/office/drawing/2014/main" id="{780F86ED-E6EC-46A1-8787-E7EFB3FC9F6C}"/>
              </a:ext>
            </a:extLst>
          </xdr:cNvPr>
          <xdr:cNvCxnSpPr/>
        </xdr:nvCxnSpPr>
        <xdr:spPr>
          <a:xfrm flipV="1">
            <a:off x="7087484" y="9367158"/>
            <a:ext cx="3771017" cy="767"/>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7" name="Connettore 2 6">
            <a:extLst>
              <a:ext uri="{FF2B5EF4-FFF2-40B4-BE49-F238E27FC236}">
                <a16:creationId xmlns:a16="http://schemas.microsoft.com/office/drawing/2014/main" id="{48D920EB-99EF-43D7-BA73-87840740B6B7}"/>
              </a:ext>
            </a:extLst>
          </xdr:cNvPr>
          <xdr:cNvCxnSpPr/>
        </xdr:nvCxnSpPr>
        <xdr:spPr>
          <a:xfrm>
            <a:off x="1521275" y="9372601"/>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9" name="Connettore 2 8">
            <a:extLst>
              <a:ext uri="{FF2B5EF4-FFF2-40B4-BE49-F238E27FC236}">
                <a16:creationId xmlns:a16="http://schemas.microsoft.com/office/drawing/2014/main" id="{D9631744-4143-4B21-BDA9-11B0B518C916}"/>
              </a:ext>
            </a:extLst>
          </xdr:cNvPr>
          <xdr:cNvCxnSpPr/>
        </xdr:nvCxnSpPr>
        <xdr:spPr>
          <a:xfrm>
            <a:off x="1510389" y="10238015"/>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twoCellAnchor>
    <xdr:from>
      <xdr:col>3</xdr:col>
      <xdr:colOff>57150</xdr:colOff>
      <xdr:row>73</xdr:row>
      <xdr:rowOff>63500</xdr:rowOff>
    </xdr:from>
    <xdr:to>
      <xdr:col>5</xdr:col>
      <xdr:colOff>455900</xdr:colOff>
      <xdr:row>73</xdr:row>
      <xdr:rowOff>68540</xdr:rowOff>
    </xdr:to>
    <xdr:cxnSp macro="">
      <xdr:nvCxnSpPr>
        <xdr:cNvPr id="11" name="Connettore 2 10">
          <a:extLst>
            <a:ext uri="{FF2B5EF4-FFF2-40B4-BE49-F238E27FC236}">
              <a16:creationId xmlns:a16="http://schemas.microsoft.com/office/drawing/2014/main" id="{FA175282-D1A8-48B4-B0D7-AAABF4508D5D}"/>
            </a:ext>
          </a:extLst>
        </xdr:cNvPr>
        <xdr:cNvCxnSpPr/>
      </xdr:nvCxnSpPr>
      <xdr:spPr>
        <a:xfrm>
          <a:off x="9296400" y="15843250"/>
          <a:ext cx="4221450" cy="5040"/>
        </a:xfrm>
        <a:prstGeom prst="straightConnector1">
          <a:avLst/>
        </a:prstGeom>
        <a:ln w="76200">
          <a:solidFill>
            <a:srgbClr val="996633"/>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twoCellAnchor>
    <xdr:from>
      <xdr:col>3</xdr:col>
      <xdr:colOff>53064</xdr:colOff>
      <xdr:row>76</xdr:row>
      <xdr:rowOff>23636</xdr:rowOff>
    </xdr:from>
    <xdr:to>
      <xdr:col>5</xdr:col>
      <xdr:colOff>501119</xdr:colOff>
      <xdr:row>76</xdr:row>
      <xdr:rowOff>23636</xdr:rowOff>
    </xdr:to>
    <xdr:cxnSp macro="">
      <xdr:nvCxnSpPr>
        <xdr:cNvPr id="8" name="Connettore 2 7">
          <a:extLst>
            <a:ext uri="{FF2B5EF4-FFF2-40B4-BE49-F238E27FC236}">
              <a16:creationId xmlns:a16="http://schemas.microsoft.com/office/drawing/2014/main" id="{54C69728-B1AF-4BDD-A2E4-14460D283DC2}"/>
            </a:ext>
          </a:extLst>
        </xdr:cNvPr>
        <xdr:cNvCxnSpPr/>
      </xdr:nvCxnSpPr>
      <xdr:spPr>
        <a:xfrm>
          <a:off x="9292314" y="16616186"/>
          <a:ext cx="427710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twoCellAnchor>
    <xdr:from>
      <xdr:col>3</xdr:col>
      <xdr:colOff>19050</xdr:colOff>
      <xdr:row>78</xdr:row>
      <xdr:rowOff>95250</xdr:rowOff>
    </xdr:from>
    <xdr:to>
      <xdr:col>5</xdr:col>
      <xdr:colOff>492049</xdr:colOff>
      <xdr:row>78</xdr:row>
      <xdr:rowOff>95250</xdr:rowOff>
    </xdr:to>
    <xdr:cxnSp macro="">
      <xdr:nvCxnSpPr>
        <xdr:cNvPr id="10" name="Connettore 2 9">
          <a:extLst>
            <a:ext uri="{FF2B5EF4-FFF2-40B4-BE49-F238E27FC236}">
              <a16:creationId xmlns:a16="http://schemas.microsoft.com/office/drawing/2014/main" id="{21445CBA-DDE6-4CCB-8262-52E8B751AFBB}"/>
            </a:ext>
          </a:extLst>
        </xdr:cNvPr>
        <xdr:cNvCxnSpPr/>
      </xdr:nvCxnSpPr>
      <xdr:spPr>
        <a:xfrm>
          <a:off x="9258300" y="16859250"/>
          <a:ext cx="4295699" cy="0"/>
        </a:xfrm>
        <a:prstGeom prst="straightConnector1">
          <a:avLst/>
        </a:prstGeom>
        <a:ln w="76200">
          <a:solidFill>
            <a:srgbClr val="C00000"/>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57547</xdr:colOff>
      <xdr:row>74</xdr:row>
      <xdr:rowOff>5442</xdr:rowOff>
    </xdr:from>
    <xdr:to>
      <xdr:col>9</xdr:col>
      <xdr:colOff>7069</xdr:colOff>
      <xdr:row>81</xdr:row>
      <xdr:rowOff>21772</xdr:rowOff>
    </xdr:to>
    <xdr:pic>
      <xdr:nvPicPr>
        <xdr:cNvPr id="2" name="Immagine 1">
          <a:extLst>
            <a:ext uri="{FF2B5EF4-FFF2-40B4-BE49-F238E27FC236}">
              <a16:creationId xmlns:a16="http://schemas.microsoft.com/office/drawing/2014/main" id="{DEC923A0-FE35-4AFB-BB52-63994064FB84}"/>
            </a:ext>
          </a:extLst>
        </xdr:cNvPr>
        <xdr:cNvPicPr>
          <a:picLocks noChangeAspect="1"/>
        </xdr:cNvPicPr>
      </xdr:nvPicPr>
      <xdr:blipFill>
        <a:blip xmlns:r="http://schemas.openxmlformats.org/officeDocument/2006/relationships" r:embed="rId1"/>
        <a:stretch>
          <a:fillRect/>
        </a:stretch>
      </xdr:blipFill>
      <xdr:spPr>
        <a:xfrm>
          <a:off x="17175333" y="13955485"/>
          <a:ext cx="3756800" cy="2449287"/>
        </a:xfrm>
        <a:prstGeom prst="rect">
          <a:avLst/>
        </a:prstGeom>
      </xdr:spPr>
    </xdr:pic>
    <xdr:clientData/>
  </xdr:twoCellAnchor>
  <xdr:twoCellAnchor editAs="oneCell">
    <xdr:from>
      <xdr:col>7</xdr:col>
      <xdr:colOff>1188018</xdr:colOff>
      <xdr:row>30</xdr:row>
      <xdr:rowOff>88473</xdr:rowOff>
    </xdr:from>
    <xdr:to>
      <xdr:col>11</xdr:col>
      <xdr:colOff>440871</xdr:colOff>
      <xdr:row>39</xdr:row>
      <xdr:rowOff>53696</xdr:rowOff>
    </xdr:to>
    <xdr:pic>
      <xdr:nvPicPr>
        <xdr:cNvPr id="3" name="Immagine 2">
          <a:extLst>
            <a:ext uri="{FF2B5EF4-FFF2-40B4-BE49-F238E27FC236}">
              <a16:creationId xmlns:a16="http://schemas.microsoft.com/office/drawing/2014/main" id="{EFB759C5-4DB8-463B-8CCD-75D2D78A7C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844647" y="6206244"/>
          <a:ext cx="2801596" cy="19518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1273630</xdr:colOff>
      <xdr:row>41</xdr:row>
      <xdr:rowOff>100713</xdr:rowOff>
    </xdr:from>
    <xdr:to>
      <xdr:col>11</xdr:col>
      <xdr:colOff>470253</xdr:colOff>
      <xdr:row>50</xdr:row>
      <xdr:rowOff>186425</xdr:rowOff>
    </xdr:to>
    <xdr:pic>
      <xdr:nvPicPr>
        <xdr:cNvPr id="4" name="Immagine 3">
          <a:extLst>
            <a:ext uri="{FF2B5EF4-FFF2-40B4-BE49-F238E27FC236}">
              <a16:creationId xmlns:a16="http://schemas.microsoft.com/office/drawing/2014/main" id="{FAC7FC34-FA27-4EC7-B287-1C05785A8C6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391416" y="7976527"/>
          <a:ext cx="2745366" cy="1849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1510389</xdr:colOff>
      <xdr:row>101</xdr:row>
      <xdr:rowOff>52211</xdr:rowOff>
    </xdr:from>
    <xdr:to>
      <xdr:col>5</xdr:col>
      <xdr:colOff>435430</xdr:colOff>
      <xdr:row>110</xdr:row>
      <xdr:rowOff>54426</xdr:rowOff>
    </xdr:to>
    <xdr:grpSp>
      <xdr:nvGrpSpPr>
        <xdr:cNvPr id="5" name="Gruppo 4">
          <a:extLst>
            <a:ext uri="{FF2B5EF4-FFF2-40B4-BE49-F238E27FC236}">
              <a16:creationId xmlns:a16="http://schemas.microsoft.com/office/drawing/2014/main" id="{0B004D3A-A972-42EB-93E2-04F9E154823A}"/>
            </a:ext>
          </a:extLst>
        </xdr:cNvPr>
        <xdr:cNvGrpSpPr/>
      </xdr:nvGrpSpPr>
      <xdr:grpSpPr>
        <a:xfrm>
          <a:off x="1510389" y="22051151"/>
          <a:ext cx="12732481" cy="1785295"/>
          <a:chOff x="1510389" y="9141782"/>
          <a:chExt cx="9348112" cy="1765701"/>
        </a:xfrm>
      </xdr:grpSpPr>
      <xdr:sp macro="" textlink="">
        <xdr:nvSpPr>
          <xdr:cNvPr id="6" name="Rettangolo 5">
            <a:extLst>
              <a:ext uri="{FF2B5EF4-FFF2-40B4-BE49-F238E27FC236}">
                <a16:creationId xmlns:a16="http://schemas.microsoft.com/office/drawing/2014/main" id="{01EC3867-F993-43C3-A241-82DDAE622BF2}"/>
              </a:ext>
            </a:extLst>
          </xdr:cNvPr>
          <xdr:cNvSpPr/>
        </xdr:nvSpPr>
        <xdr:spPr>
          <a:xfrm>
            <a:off x="4953000" y="9141782"/>
            <a:ext cx="2551070"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7" name="Connettore 2 6">
            <a:extLst>
              <a:ext uri="{FF2B5EF4-FFF2-40B4-BE49-F238E27FC236}">
                <a16:creationId xmlns:a16="http://schemas.microsoft.com/office/drawing/2014/main" id="{777CCA5F-DDB3-4915-9545-1A855DDBF20E}"/>
              </a:ext>
            </a:extLst>
          </xdr:cNvPr>
          <xdr:cNvCxnSpPr/>
        </xdr:nvCxnSpPr>
        <xdr:spPr>
          <a:xfrm>
            <a:off x="7557403" y="9367158"/>
            <a:ext cx="3301098"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8" name="Connettore 2 7">
            <a:extLst>
              <a:ext uri="{FF2B5EF4-FFF2-40B4-BE49-F238E27FC236}">
                <a16:creationId xmlns:a16="http://schemas.microsoft.com/office/drawing/2014/main" id="{B2AB5CFF-DD7B-49B3-8954-1F75B1AEF9F5}"/>
              </a:ext>
            </a:extLst>
          </xdr:cNvPr>
          <xdr:cNvCxnSpPr/>
        </xdr:nvCxnSpPr>
        <xdr:spPr>
          <a:xfrm>
            <a:off x="1521275" y="9425785"/>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9" name="Connettore 2 8">
            <a:extLst>
              <a:ext uri="{FF2B5EF4-FFF2-40B4-BE49-F238E27FC236}">
                <a16:creationId xmlns:a16="http://schemas.microsoft.com/office/drawing/2014/main" id="{25C37DCF-9AAB-4253-945D-DD3E51204B56}"/>
              </a:ext>
            </a:extLst>
          </xdr:cNvPr>
          <xdr:cNvCxnSpPr/>
        </xdr:nvCxnSpPr>
        <xdr:spPr>
          <a:xfrm>
            <a:off x="7546517" y="10232572"/>
            <a:ext cx="3301098"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0" name="Connettore 2 9">
            <a:extLst>
              <a:ext uri="{FF2B5EF4-FFF2-40B4-BE49-F238E27FC236}">
                <a16:creationId xmlns:a16="http://schemas.microsoft.com/office/drawing/2014/main" id="{0853D767-1EE3-4AEB-A59D-464030915638}"/>
              </a:ext>
            </a:extLst>
          </xdr:cNvPr>
          <xdr:cNvCxnSpPr/>
        </xdr:nvCxnSpPr>
        <xdr:spPr>
          <a:xfrm>
            <a:off x="1510389" y="10238015"/>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1510389</xdr:colOff>
      <xdr:row>72</xdr:row>
      <xdr:rowOff>52211</xdr:rowOff>
    </xdr:from>
    <xdr:to>
      <xdr:col>5</xdr:col>
      <xdr:colOff>435430</xdr:colOff>
      <xdr:row>81</xdr:row>
      <xdr:rowOff>54426</xdr:rowOff>
    </xdr:to>
    <xdr:grpSp>
      <xdr:nvGrpSpPr>
        <xdr:cNvPr id="2" name="Gruppo 1">
          <a:extLst>
            <a:ext uri="{FF2B5EF4-FFF2-40B4-BE49-F238E27FC236}">
              <a16:creationId xmlns:a16="http://schemas.microsoft.com/office/drawing/2014/main" id="{E2DDCFD6-1654-4D3A-B32E-E6E03C9B11E2}"/>
            </a:ext>
          </a:extLst>
        </xdr:cNvPr>
        <xdr:cNvGrpSpPr/>
      </xdr:nvGrpSpPr>
      <xdr:grpSpPr>
        <a:xfrm>
          <a:off x="1510389" y="15285861"/>
          <a:ext cx="12888691" cy="1773865"/>
          <a:chOff x="1510389" y="9141782"/>
          <a:chExt cx="9348112" cy="1765701"/>
        </a:xfrm>
      </xdr:grpSpPr>
      <xdr:grpSp>
        <xdr:nvGrpSpPr>
          <xdr:cNvPr id="3" name="Gruppo 2">
            <a:extLst>
              <a:ext uri="{FF2B5EF4-FFF2-40B4-BE49-F238E27FC236}">
                <a16:creationId xmlns:a16="http://schemas.microsoft.com/office/drawing/2014/main" id="{C5113535-830A-4AAC-8F0A-AFCEE686DCB3}"/>
              </a:ext>
            </a:extLst>
          </xdr:cNvPr>
          <xdr:cNvGrpSpPr/>
        </xdr:nvGrpSpPr>
        <xdr:grpSpPr>
          <a:xfrm>
            <a:off x="1510389" y="9141782"/>
            <a:ext cx="9348112" cy="1765701"/>
            <a:chOff x="1510389" y="9141782"/>
            <a:chExt cx="9348112" cy="1765701"/>
          </a:xfrm>
        </xdr:grpSpPr>
        <xdr:sp macro="" textlink="">
          <xdr:nvSpPr>
            <xdr:cNvPr id="5" name="Rettangolo 4">
              <a:extLst>
                <a:ext uri="{FF2B5EF4-FFF2-40B4-BE49-F238E27FC236}">
                  <a16:creationId xmlns:a16="http://schemas.microsoft.com/office/drawing/2014/main" id="{4BBBA4BA-259A-4B67-B90B-0DBD3CB5B413}"/>
                </a:ext>
              </a:extLst>
            </xdr:cNvPr>
            <xdr:cNvSpPr/>
          </xdr:nvSpPr>
          <xdr:spPr>
            <a:xfrm>
              <a:off x="4953000" y="9141782"/>
              <a:ext cx="2551070"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6" name="Connettore 2 5">
              <a:extLst>
                <a:ext uri="{FF2B5EF4-FFF2-40B4-BE49-F238E27FC236}">
                  <a16:creationId xmlns:a16="http://schemas.microsoft.com/office/drawing/2014/main" id="{89D74C68-E771-4570-8274-CB78664E858E}"/>
                </a:ext>
              </a:extLst>
            </xdr:cNvPr>
            <xdr:cNvCxnSpPr/>
          </xdr:nvCxnSpPr>
          <xdr:spPr>
            <a:xfrm>
              <a:off x="7557403" y="9367158"/>
              <a:ext cx="3301098"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7" name="Connettore 2 6">
              <a:extLst>
                <a:ext uri="{FF2B5EF4-FFF2-40B4-BE49-F238E27FC236}">
                  <a16:creationId xmlns:a16="http://schemas.microsoft.com/office/drawing/2014/main" id="{5D5ED58D-7C55-456E-A233-A77F13B28028}"/>
                </a:ext>
              </a:extLst>
            </xdr:cNvPr>
            <xdr:cNvCxnSpPr/>
          </xdr:nvCxnSpPr>
          <xdr:spPr>
            <a:xfrm>
              <a:off x="1521275" y="9372601"/>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8" name="Connettore 2 7">
              <a:extLst>
                <a:ext uri="{FF2B5EF4-FFF2-40B4-BE49-F238E27FC236}">
                  <a16:creationId xmlns:a16="http://schemas.microsoft.com/office/drawing/2014/main" id="{ABAEA241-10FB-4E3F-9105-01674C41E97A}"/>
                </a:ext>
              </a:extLst>
            </xdr:cNvPr>
            <xdr:cNvCxnSpPr/>
          </xdr:nvCxnSpPr>
          <xdr:spPr>
            <a:xfrm>
              <a:off x="7546517" y="10232572"/>
              <a:ext cx="3301098"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9" name="Connettore 2 8">
              <a:extLst>
                <a:ext uri="{FF2B5EF4-FFF2-40B4-BE49-F238E27FC236}">
                  <a16:creationId xmlns:a16="http://schemas.microsoft.com/office/drawing/2014/main" id="{94BFDBA7-FCAB-4D71-8451-D8A52A11B6DC}"/>
                </a:ext>
              </a:extLst>
            </xdr:cNvPr>
            <xdr:cNvCxnSpPr/>
          </xdr:nvCxnSpPr>
          <xdr:spPr>
            <a:xfrm>
              <a:off x="1510389" y="10238015"/>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xnSp macro="">
        <xdr:nvCxnSpPr>
          <xdr:cNvPr id="4" name="Connettore 2 3">
            <a:extLst>
              <a:ext uri="{FF2B5EF4-FFF2-40B4-BE49-F238E27FC236}">
                <a16:creationId xmlns:a16="http://schemas.microsoft.com/office/drawing/2014/main" id="{106B3BCA-152D-4448-B217-1D340ED92CE8}"/>
              </a:ext>
            </a:extLst>
          </xdr:cNvPr>
          <xdr:cNvCxnSpPr/>
        </xdr:nvCxnSpPr>
        <xdr:spPr>
          <a:xfrm>
            <a:off x="7524746" y="10720211"/>
            <a:ext cx="3301098" cy="0"/>
          </a:xfrm>
          <a:prstGeom prst="straightConnector1">
            <a:avLst/>
          </a:prstGeom>
          <a:ln w="76200">
            <a:solidFill>
              <a:srgbClr val="C00000"/>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1510389</xdr:colOff>
      <xdr:row>40</xdr:row>
      <xdr:rowOff>52211</xdr:rowOff>
    </xdr:from>
    <xdr:to>
      <xdr:col>5</xdr:col>
      <xdr:colOff>435430</xdr:colOff>
      <xdr:row>49</xdr:row>
      <xdr:rowOff>54426</xdr:rowOff>
    </xdr:to>
    <xdr:grpSp>
      <xdr:nvGrpSpPr>
        <xdr:cNvPr id="2" name="Gruppo 1">
          <a:extLst>
            <a:ext uri="{FF2B5EF4-FFF2-40B4-BE49-F238E27FC236}">
              <a16:creationId xmlns:a16="http://schemas.microsoft.com/office/drawing/2014/main" id="{720F6B82-8D3C-4522-96C3-535957792870}"/>
            </a:ext>
          </a:extLst>
        </xdr:cNvPr>
        <xdr:cNvGrpSpPr/>
      </xdr:nvGrpSpPr>
      <xdr:grpSpPr>
        <a:xfrm>
          <a:off x="1510389" y="8485011"/>
          <a:ext cx="12856941" cy="1773865"/>
          <a:chOff x="1510389" y="9141782"/>
          <a:chExt cx="9348112" cy="1765701"/>
        </a:xfrm>
      </xdr:grpSpPr>
      <xdr:grpSp>
        <xdr:nvGrpSpPr>
          <xdr:cNvPr id="3" name="Gruppo 2">
            <a:extLst>
              <a:ext uri="{FF2B5EF4-FFF2-40B4-BE49-F238E27FC236}">
                <a16:creationId xmlns:a16="http://schemas.microsoft.com/office/drawing/2014/main" id="{ACFF6DAE-FD3B-44E6-9B42-54B1DBA830C2}"/>
              </a:ext>
            </a:extLst>
          </xdr:cNvPr>
          <xdr:cNvGrpSpPr/>
        </xdr:nvGrpSpPr>
        <xdr:grpSpPr>
          <a:xfrm>
            <a:off x="1510389" y="9141782"/>
            <a:ext cx="9348112" cy="1765701"/>
            <a:chOff x="1510389" y="9141782"/>
            <a:chExt cx="9348112" cy="1765701"/>
          </a:xfrm>
        </xdr:grpSpPr>
        <xdr:sp macro="" textlink="">
          <xdr:nvSpPr>
            <xdr:cNvPr id="5" name="Rettangolo 4">
              <a:extLst>
                <a:ext uri="{FF2B5EF4-FFF2-40B4-BE49-F238E27FC236}">
                  <a16:creationId xmlns:a16="http://schemas.microsoft.com/office/drawing/2014/main" id="{F999983D-1A4B-4548-9487-D2F7234A6E61}"/>
                </a:ext>
              </a:extLst>
            </xdr:cNvPr>
            <xdr:cNvSpPr/>
          </xdr:nvSpPr>
          <xdr:spPr>
            <a:xfrm>
              <a:off x="4953000" y="9141782"/>
              <a:ext cx="2551070"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6" name="Connettore 2 5">
              <a:extLst>
                <a:ext uri="{FF2B5EF4-FFF2-40B4-BE49-F238E27FC236}">
                  <a16:creationId xmlns:a16="http://schemas.microsoft.com/office/drawing/2014/main" id="{9B573E0F-53B7-457E-85D8-C67212BB00F0}"/>
                </a:ext>
              </a:extLst>
            </xdr:cNvPr>
            <xdr:cNvCxnSpPr/>
          </xdr:nvCxnSpPr>
          <xdr:spPr>
            <a:xfrm>
              <a:off x="7557403" y="9531498"/>
              <a:ext cx="3301098"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7" name="Connettore 2 6">
              <a:extLst>
                <a:ext uri="{FF2B5EF4-FFF2-40B4-BE49-F238E27FC236}">
                  <a16:creationId xmlns:a16="http://schemas.microsoft.com/office/drawing/2014/main" id="{8079ED44-794D-4A60-A0F7-CCA396794801}"/>
                </a:ext>
              </a:extLst>
            </xdr:cNvPr>
            <xdr:cNvCxnSpPr/>
          </xdr:nvCxnSpPr>
          <xdr:spPr>
            <a:xfrm>
              <a:off x="1521275" y="9372601"/>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8" name="Connettore 2 7">
              <a:extLst>
                <a:ext uri="{FF2B5EF4-FFF2-40B4-BE49-F238E27FC236}">
                  <a16:creationId xmlns:a16="http://schemas.microsoft.com/office/drawing/2014/main" id="{5AD914FB-1DA1-4F1E-AA5D-59CA604D381B}"/>
                </a:ext>
              </a:extLst>
            </xdr:cNvPr>
            <xdr:cNvCxnSpPr/>
          </xdr:nvCxnSpPr>
          <xdr:spPr>
            <a:xfrm>
              <a:off x="7546517" y="10232572"/>
              <a:ext cx="3301098"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9" name="Connettore 2 8">
              <a:extLst>
                <a:ext uri="{FF2B5EF4-FFF2-40B4-BE49-F238E27FC236}">
                  <a16:creationId xmlns:a16="http://schemas.microsoft.com/office/drawing/2014/main" id="{CC2C0852-A831-4FB1-B11D-B185ED112927}"/>
                </a:ext>
              </a:extLst>
            </xdr:cNvPr>
            <xdr:cNvCxnSpPr/>
          </xdr:nvCxnSpPr>
          <xdr:spPr>
            <a:xfrm>
              <a:off x="1510389" y="10377072"/>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xnSp macro="">
        <xdr:nvCxnSpPr>
          <xdr:cNvPr id="4" name="Connettore 2 3">
            <a:extLst>
              <a:ext uri="{FF2B5EF4-FFF2-40B4-BE49-F238E27FC236}">
                <a16:creationId xmlns:a16="http://schemas.microsoft.com/office/drawing/2014/main" id="{8488F97C-511A-4182-9C32-1F8839114210}"/>
              </a:ext>
            </a:extLst>
          </xdr:cNvPr>
          <xdr:cNvCxnSpPr/>
        </xdr:nvCxnSpPr>
        <xdr:spPr>
          <a:xfrm>
            <a:off x="7524746" y="10720211"/>
            <a:ext cx="3301098" cy="0"/>
          </a:xfrm>
          <a:prstGeom prst="straightConnector1">
            <a:avLst/>
          </a:prstGeom>
          <a:ln w="76200">
            <a:solidFill>
              <a:srgbClr val="C00000"/>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twoCellAnchor>
    <xdr:from>
      <xdr:col>0</xdr:col>
      <xdr:colOff>1535789</xdr:colOff>
      <xdr:row>44</xdr:row>
      <xdr:rowOff>90311</xdr:rowOff>
    </xdr:from>
    <xdr:to>
      <xdr:col>2</xdr:col>
      <xdr:colOff>805850</xdr:colOff>
      <xdr:row>44</xdr:row>
      <xdr:rowOff>90311</xdr:rowOff>
    </xdr:to>
    <xdr:cxnSp macro="">
      <xdr:nvCxnSpPr>
        <xdr:cNvPr id="10" name="Connettore 2 9">
          <a:extLst>
            <a:ext uri="{FF2B5EF4-FFF2-40B4-BE49-F238E27FC236}">
              <a16:creationId xmlns:a16="http://schemas.microsoft.com/office/drawing/2014/main" id="{BA0DA748-9820-42B8-A5DC-C9A4C4863B4E}"/>
            </a:ext>
          </a:extLst>
        </xdr:cNvPr>
        <xdr:cNvCxnSpPr/>
      </xdr:nvCxnSpPr>
      <xdr:spPr>
        <a:xfrm>
          <a:off x="1535789" y="8916811"/>
          <a:ext cx="4324661"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xdr:colOff>
      <xdr:row>29</xdr:row>
      <xdr:rowOff>185057</xdr:rowOff>
    </xdr:from>
    <xdr:to>
      <xdr:col>6</xdr:col>
      <xdr:colOff>5443</xdr:colOff>
      <xdr:row>29</xdr:row>
      <xdr:rowOff>185738</xdr:rowOff>
    </xdr:to>
    <xdr:cxnSp macro="">
      <xdr:nvCxnSpPr>
        <xdr:cNvPr id="5" name="Straight Arrow Connector 4">
          <a:extLst>
            <a:ext uri="{FF2B5EF4-FFF2-40B4-BE49-F238E27FC236}">
              <a16:creationId xmlns:a16="http://schemas.microsoft.com/office/drawing/2014/main" id="{2E3B2818-BDAF-4C1C-9038-6F4FE3ED488A}"/>
            </a:ext>
          </a:extLst>
        </xdr:cNvPr>
        <xdr:cNvCxnSpPr/>
      </xdr:nvCxnSpPr>
      <xdr:spPr>
        <a:xfrm flipV="1">
          <a:off x="16011525" y="6385832"/>
          <a:ext cx="1429431" cy="681"/>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29</xdr:row>
      <xdr:rowOff>190500</xdr:rowOff>
    </xdr:from>
    <xdr:to>
      <xdr:col>14</xdr:col>
      <xdr:colOff>0</xdr:colOff>
      <xdr:row>29</xdr:row>
      <xdr:rowOff>190504</xdr:rowOff>
    </xdr:to>
    <xdr:cxnSp macro="">
      <xdr:nvCxnSpPr>
        <xdr:cNvPr id="57" name="Straight Arrow Connector 56">
          <a:extLst>
            <a:ext uri="{FF2B5EF4-FFF2-40B4-BE49-F238E27FC236}">
              <a16:creationId xmlns:a16="http://schemas.microsoft.com/office/drawing/2014/main" id="{0E4A0D5F-75BD-453B-907E-2D94ADAB85D7}"/>
            </a:ext>
          </a:extLst>
        </xdr:cNvPr>
        <xdr:cNvCxnSpPr/>
      </xdr:nvCxnSpPr>
      <xdr:spPr>
        <a:xfrm flipV="1">
          <a:off x="23148471" y="5323114"/>
          <a:ext cx="3211286" cy="4"/>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636813</xdr:colOff>
      <xdr:row>29</xdr:row>
      <xdr:rowOff>185062</xdr:rowOff>
    </xdr:from>
    <xdr:to>
      <xdr:col>21</xdr:col>
      <xdr:colOff>804863</xdr:colOff>
      <xdr:row>30</xdr:row>
      <xdr:rowOff>0</xdr:rowOff>
    </xdr:to>
    <xdr:cxnSp macro="">
      <xdr:nvCxnSpPr>
        <xdr:cNvPr id="62" name="Straight Arrow Connector 61">
          <a:extLst>
            <a:ext uri="{FF2B5EF4-FFF2-40B4-BE49-F238E27FC236}">
              <a16:creationId xmlns:a16="http://schemas.microsoft.com/office/drawing/2014/main" id="{25D88813-6C46-457E-AB40-909DB1986BE2}"/>
            </a:ext>
          </a:extLst>
        </xdr:cNvPr>
        <xdr:cNvCxnSpPr/>
      </xdr:nvCxnSpPr>
      <xdr:spPr>
        <a:xfrm>
          <a:off x="24716013" y="6385837"/>
          <a:ext cx="3197000" cy="1496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30</xdr:row>
      <xdr:rowOff>10890</xdr:rowOff>
    </xdr:from>
    <xdr:to>
      <xdr:col>30</xdr:col>
      <xdr:colOff>5443</xdr:colOff>
      <xdr:row>30</xdr:row>
      <xdr:rowOff>16328</xdr:rowOff>
    </xdr:to>
    <xdr:cxnSp macro="">
      <xdr:nvCxnSpPr>
        <xdr:cNvPr id="63" name="Straight Arrow Connector 62">
          <a:extLst>
            <a:ext uri="{FF2B5EF4-FFF2-40B4-BE49-F238E27FC236}">
              <a16:creationId xmlns:a16="http://schemas.microsoft.com/office/drawing/2014/main" id="{926F7933-22F0-4F60-894D-8FC31865FB0A}"/>
            </a:ext>
          </a:extLst>
        </xdr:cNvPr>
        <xdr:cNvCxnSpPr/>
      </xdr:nvCxnSpPr>
      <xdr:spPr>
        <a:xfrm>
          <a:off x="33076243" y="5312233"/>
          <a:ext cx="3135086" cy="5438"/>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631371</xdr:colOff>
      <xdr:row>29</xdr:row>
      <xdr:rowOff>190500</xdr:rowOff>
    </xdr:from>
    <xdr:to>
      <xdr:col>35</xdr:col>
      <xdr:colOff>0</xdr:colOff>
      <xdr:row>29</xdr:row>
      <xdr:rowOff>195942</xdr:rowOff>
    </xdr:to>
    <xdr:cxnSp macro="">
      <xdr:nvCxnSpPr>
        <xdr:cNvPr id="65" name="Straight Arrow Connector 64">
          <a:extLst>
            <a:ext uri="{FF2B5EF4-FFF2-40B4-BE49-F238E27FC236}">
              <a16:creationId xmlns:a16="http://schemas.microsoft.com/office/drawing/2014/main" id="{71438D3D-5C94-4279-B5E0-00A34F7FEAEF}"/>
            </a:ext>
          </a:extLst>
        </xdr:cNvPr>
        <xdr:cNvCxnSpPr/>
      </xdr:nvCxnSpPr>
      <xdr:spPr>
        <a:xfrm flipV="1">
          <a:off x="34726109" y="6391275"/>
          <a:ext cx="1040266" cy="5442"/>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337458</xdr:colOff>
      <xdr:row>33</xdr:row>
      <xdr:rowOff>5447</xdr:rowOff>
    </xdr:from>
    <xdr:to>
      <xdr:col>7</xdr:col>
      <xdr:colOff>348343</xdr:colOff>
      <xdr:row>40</xdr:row>
      <xdr:rowOff>179615</xdr:rowOff>
    </xdr:to>
    <xdr:cxnSp macro="">
      <xdr:nvCxnSpPr>
        <xdr:cNvPr id="67" name="Straight Arrow Connector 66">
          <a:extLst>
            <a:ext uri="{FF2B5EF4-FFF2-40B4-BE49-F238E27FC236}">
              <a16:creationId xmlns:a16="http://schemas.microsoft.com/office/drawing/2014/main" id="{B310882D-B80F-498F-8623-A226FA455F65}"/>
            </a:ext>
          </a:extLst>
        </xdr:cNvPr>
        <xdr:cNvCxnSpPr/>
      </xdr:nvCxnSpPr>
      <xdr:spPr>
        <a:xfrm>
          <a:off x="22321158" y="7266218"/>
          <a:ext cx="10885" cy="1545768"/>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332014</xdr:colOff>
      <xdr:row>14</xdr:row>
      <xdr:rowOff>10886</xdr:rowOff>
    </xdr:from>
    <xdr:to>
      <xdr:col>7</xdr:col>
      <xdr:colOff>332015</xdr:colOff>
      <xdr:row>27</xdr:row>
      <xdr:rowOff>5443</xdr:rowOff>
    </xdr:to>
    <xdr:cxnSp macro="">
      <xdr:nvCxnSpPr>
        <xdr:cNvPr id="70" name="Straight Arrow Connector 69">
          <a:extLst>
            <a:ext uri="{FF2B5EF4-FFF2-40B4-BE49-F238E27FC236}">
              <a16:creationId xmlns:a16="http://schemas.microsoft.com/office/drawing/2014/main" id="{3BBDCCA5-1F94-4B22-A673-485BEBDA70DD}"/>
            </a:ext>
          </a:extLst>
        </xdr:cNvPr>
        <xdr:cNvCxnSpPr/>
      </xdr:nvCxnSpPr>
      <xdr:spPr>
        <a:xfrm flipH="1" flipV="1">
          <a:off x="22114328" y="2988129"/>
          <a:ext cx="1" cy="2345871"/>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5443</xdr:colOff>
      <xdr:row>11</xdr:row>
      <xdr:rowOff>179619</xdr:rowOff>
    </xdr:from>
    <xdr:to>
      <xdr:col>14</xdr:col>
      <xdr:colOff>5443</xdr:colOff>
      <xdr:row>11</xdr:row>
      <xdr:rowOff>185057</xdr:rowOff>
    </xdr:to>
    <xdr:cxnSp macro="">
      <xdr:nvCxnSpPr>
        <xdr:cNvPr id="76" name="Straight Arrow Connector 75">
          <a:extLst>
            <a:ext uri="{FF2B5EF4-FFF2-40B4-BE49-F238E27FC236}">
              <a16:creationId xmlns:a16="http://schemas.microsoft.com/office/drawing/2014/main" id="{CF3BB374-2ED6-4D9A-8C3E-2869A4EE45CD}"/>
            </a:ext>
          </a:extLst>
        </xdr:cNvPr>
        <xdr:cNvCxnSpPr/>
      </xdr:nvCxnSpPr>
      <xdr:spPr>
        <a:xfrm>
          <a:off x="23072272" y="2764976"/>
          <a:ext cx="3205842" cy="5438"/>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42</xdr:row>
      <xdr:rowOff>190504</xdr:rowOff>
    </xdr:from>
    <xdr:to>
      <xdr:col>35</xdr:col>
      <xdr:colOff>14287</xdr:colOff>
      <xdr:row>42</xdr:row>
      <xdr:rowOff>195263</xdr:rowOff>
    </xdr:to>
    <xdr:cxnSp macro="">
      <xdr:nvCxnSpPr>
        <xdr:cNvPr id="84" name="Straight Arrow Connector 83">
          <a:extLst>
            <a:ext uri="{FF2B5EF4-FFF2-40B4-BE49-F238E27FC236}">
              <a16:creationId xmlns:a16="http://schemas.microsoft.com/office/drawing/2014/main" id="{F98CEE79-5579-4467-A41D-26E64FEFE9F1}"/>
            </a:ext>
          </a:extLst>
        </xdr:cNvPr>
        <xdr:cNvCxnSpPr/>
      </xdr:nvCxnSpPr>
      <xdr:spPr>
        <a:xfrm>
          <a:off x="19588163" y="8991604"/>
          <a:ext cx="16463962" cy="4759"/>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37</xdr:row>
      <xdr:rowOff>0</xdr:rowOff>
    </xdr:from>
    <xdr:to>
      <xdr:col>44</xdr:col>
      <xdr:colOff>626534</xdr:colOff>
      <xdr:row>37</xdr:row>
      <xdr:rowOff>4233</xdr:rowOff>
    </xdr:to>
    <xdr:cxnSp macro="">
      <xdr:nvCxnSpPr>
        <xdr:cNvPr id="12" name="Straight Arrow Connector 32">
          <a:extLst>
            <a:ext uri="{FF2B5EF4-FFF2-40B4-BE49-F238E27FC236}">
              <a16:creationId xmlns:a16="http://schemas.microsoft.com/office/drawing/2014/main" id="{F872A812-6D07-40AF-B071-724A23F8C454}"/>
            </a:ext>
          </a:extLst>
        </xdr:cNvPr>
        <xdr:cNvCxnSpPr/>
      </xdr:nvCxnSpPr>
      <xdr:spPr>
        <a:xfrm>
          <a:off x="8705850" y="2807970"/>
          <a:ext cx="1266614"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787400</xdr:colOff>
      <xdr:row>29</xdr:row>
      <xdr:rowOff>0</xdr:rowOff>
    </xdr:from>
    <xdr:to>
      <xdr:col>39</xdr:col>
      <xdr:colOff>6350</xdr:colOff>
      <xdr:row>29</xdr:row>
      <xdr:rowOff>6350</xdr:rowOff>
    </xdr:to>
    <xdr:cxnSp macro="">
      <xdr:nvCxnSpPr>
        <xdr:cNvPr id="13" name="Straight Connector 7">
          <a:extLst>
            <a:ext uri="{FF2B5EF4-FFF2-40B4-BE49-F238E27FC236}">
              <a16:creationId xmlns:a16="http://schemas.microsoft.com/office/drawing/2014/main" id="{3270A58E-2805-4C4D-B18F-A7D9704BAB3A}"/>
            </a:ext>
          </a:extLst>
        </xdr:cNvPr>
        <xdr:cNvCxnSpPr/>
      </xdr:nvCxnSpPr>
      <xdr:spPr>
        <a:xfrm>
          <a:off x="24847550" y="5715000"/>
          <a:ext cx="666750" cy="6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14618</xdr:colOff>
      <xdr:row>42</xdr:row>
      <xdr:rowOff>190500</xdr:rowOff>
    </xdr:from>
    <xdr:to>
      <xdr:col>39</xdr:col>
      <xdr:colOff>0</xdr:colOff>
      <xdr:row>43</xdr:row>
      <xdr:rowOff>2</xdr:rowOff>
    </xdr:to>
    <xdr:cxnSp macro="">
      <xdr:nvCxnSpPr>
        <xdr:cNvPr id="14" name="Straight Connector 10">
          <a:extLst>
            <a:ext uri="{FF2B5EF4-FFF2-40B4-BE49-F238E27FC236}">
              <a16:creationId xmlns:a16="http://schemas.microsoft.com/office/drawing/2014/main" id="{96C7601F-57D3-4813-930F-FCB4BF69C400}"/>
            </a:ext>
          </a:extLst>
        </xdr:cNvPr>
        <xdr:cNvCxnSpPr/>
      </xdr:nvCxnSpPr>
      <xdr:spPr>
        <a:xfrm flipV="1">
          <a:off x="24881218" y="8464550"/>
          <a:ext cx="626732" cy="635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28</xdr:row>
      <xdr:rowOff>151783</xdr:rowOff>
    </xdr:from>
    <xdr:to>
      <xdr:col>39</xdr:col>
      <xdr:colOff>14818</xdr:colOff>
      <xdr:row>42</xdr:row>
      <xdr:rowOff>190500</xdr:rowOff>
    </xdr:to>
    <xdr:cxnSp macro="">
      <xdr:nvCxnSpPr>
        <xdr:cNvPr id="15" name="Straight Connector 13">
          <a:extLst>
            <a:ext uri="{FF2B5EF4-FFF2-40B4-BE49-F238E27FC236}">
              <a16:creationId xmlns:a16="http://schemas.microsoft.com/office/drawing/2014/main" id="{EA0E4F19-1439-4478-BBB5-5F75EB252D36}"/>
            </a:ext>
          </a:extLst>
        </xdr:cNvPr>
        <xdr:cNvCxnSpPr/>
      </xdr:nvCxnSpPr>
      <xdr:spPr>
        <a:xfrm flipH="1">
          <a:off x="25507950" y="5701683"/>
          <a:ext cx="14818" cy="276286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19050</xdr:colOff>
      <xdr:row>36</xdr:row>
      <xdr:rowOff>184150</xdr:rowOff>
    </xdr:from>
    <xdr:to>
      <xdr:col>40</xdr:col>
      <xdr:colOff>12700</xdr:colOff>
      <xdr:row>36</xdr:row>
      <xdr:rowOff>184150</xdr:rowOff>
    </xdr:to>
    <xdr:cxnSp macro="">
      <xdr:nvCxnSpPr>
        <xdr:cNvPr id="16" name="Straight Arrow Connector 30">
          <a:extLst>
            <a:ext uri="{FF2B5EF4-FFF2-40B4-BE49-F238E27FC236}">
              <a16:creationId xmlns:a16="http://schemas.microsoft.com/office/drawing/2014/main" id="{E4BBB26F-570D-463C-8396-2DB3081DBCE7}"/>
            </a:ext>
          </a:extLst>
        </xdr:cNvPr>
        <xdr:cNvCxnSpPr/>
      </xdr:nvCxnSpPr>
      <xdr:spPr>
        <a:xfrm>
          <a:off x="25527000" y="7277100"/>
          <a:ext cx="635000" cy="0"/>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190500</xdr:colOff>
      <xdr:row>7</xdr:row>
      <xdr:rowOff>165717</xdr:rowOff>
    </xdr:from>
    <xdr:to>
      <xdr:col>21</xdr:col>
      <xdr:colOff>12917</xdr:colOff>
      <xdr:row>7</xdr:row>
      <xdr:rowOff>178417</xdr:rowOff>
    </xdr:to>
    <xdr:cxnSp macro="">
      <xdr:nvCxnSpPr>
        <xdr:cNvPr id="21" name="Straight Connector 7">
          <a:extLst>
            <a:ext uri="{FF2B5EF4-FFF2-40B4-BE49-F238E27FC236}">
              <a16:creationId xmlns:a16="http://schemas.microsoft.com/office/drawing/2014/main" id="{836854BC-9FDA-4F5A-9834-78E1E7298295}"/>
            </a:ext>
          </a:extLst>
        </xdr:cNvPr>
        <xdr:cNvCxnSpPr/>
      </xdr:nvCxnSpPr>
      <xdr:spPr>
        <a:xfrm flipH="1">
          <a:off x="13131800" y="1581767"/>
          <a:ext cx="743167" cy="127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178768</xdr:colOff>
      <xdr:row>14</xdr:row>
      <xdr:rowOff>165717</xdr:rowOff>
    </xdr:from>
    <xdr:to>
      <xdr:col>20</xdr:col>
      <xdr:colOff>916187</xdr:colOff>
      <xdr:row>14</xdr:row>
      <xdr:rowOff>165718</xdr:rowOff>
    </xdr:to>
    <xdr:cxnSp macro="">
      <xdr:nvCxnSpPr>
        <xdr:cNvPr id="22" name="Straight Connector 10">
          <a:extLst>
            <a:ext uri="{FF2B5EF4-FFF2-40B4-BE49-F238E27FC236}">
              <a16:creationId xmlns:a16="http://schemas.microsoft.com/office/drawing/2014/main" id="{275B9D08-29A3-4D43-AA3A-D17A5B0895C8}"/>
            </a:ext>
          </a:extLst>
        </xdr:cNvPr>
        <xdr:cNvCxnSpPr/>
      </xdr:nvCxnSpPr>
      <xdr:spPr>
        <a:xfrm flipH="1" flipV="1">
          <a:off x="13120068" y="2959717"/>
          <a:ext cx="737419"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198016</xdr:colOff>
      <xdr:row>7</xdr:row>
      <xdr:rowOff>166242</xdr:rowOff>
    </xdr:from>
    <xdr:to>
      <xdr:col>20</xdr:col>
      <xdr:colOff>198018</xdr:colOff>
      <xdr:row>14</xdr:row>
      <xdr:rowOff>184242</xdr:rowOff>
    </xdr:to>
    <xdr:cxnSp macro="">
      <xdr:nvCxnSpPr>
        <xdr:cNvPr id="23" name="Straight Connector 13">
          <a:extLst>
            <a:ext uri="{FF2B5EF4-FFF2-40B4-BE49-F238E27FC236}">
              <a16:creationId xmlns:a16="http://schemas.microsoft.com/office/drawing/2014/main" id="{44FD2B49-637F-41F5-9078-A6E4B5A7264B}"/>
            </a:ext>
          </a:extLst>
        </xdr:cNvPr>
        <xdr:cNvCxnSpPr/>
      </xdr:nvCxnSpPr>
      <xdr:spPr>
        <a:xfrm>
          <a:off x="13139316" y="1582292"/>
          <a:ext cx="2" cy="13959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637309</xdr:colOff>
      <xdr:row>12</xdr:row>
      <xdr:rowOff>0</xdr:rowOff>
    </xdr:from>
    <xdr:to>
      <xdr:col>20</xdr:col>
      <xdr:colOff>131041</xdr:colOff>
      <xdr:row>12</xdr:row>
      <xdr:rowOff>6350</xdr:rowOff>
    </xdr:to>
    <xdr:cxnSp macro="">
      <xdr:nvCxnSpPr>
        <xdr:cNvPr id="24" name="Straight Arrow Connector 30">
          <a:extLst>
            <a:ext uri="{FF2B5EF4-FFF2-40B4-BE49-F238E27FC236}">
              <a16:creationId xmlns:a16="http://schemas.microsoft.com/office/drawing/2014/main" id="{5ABDCD2E-626B-4E93-AB87-31655D425E8F}"/>
            </a:ext>
          </a:extLst>
        </xdr:cNvPr>
        <xdr:cNvCxnSpPr/>
      </xdr:nvCxnSpPr>
      <xdr:spPr>
        <a:xfrm flipV="1">
          <a:off x="12010159" y="2400300"/>
          <a:ext cx="1062182" cy="6350"/>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138"/>
  <sheetViews>
    <sheetView topLeftCell="A13" zoomScale="60" zoomScaleNormal="60" workbookViewId="0">
      <selection activeCell="H77" sqref="H77"/>
    </sheetView>
  </sheetViews>
  <sheetFormatPr defaultColWidth="8.83984375" defaultRowHeight="15.6" x14ac:dyDescent="0.55000000000000004"/>
  <cols>
    <col min="1" max="1" width="42.83984375" style="8" bestFit="1" customWidth="1"/>
    <col min="2" max="2" width="26.83984375" style="9" customWidth="1"/>
    <col min="3" max="3" width="58" style="10" customWidth="1"/>
    <col min="4" max="4" width="26.83984375" style="9" customWidth="1"/>
    <col min="5" max="5" width="26" style="21" customWidth="1"/>
    <col min="6" max="6" width="23.83984375" style="21" bestFit="1" customWidth="1"/>
    <col min="7" max="7" width="13.15625" style="8" customWidth="1"/>
    <col min="8" max="8" width="11.26171875" style="2" customWidth="1"/>
    <col min="9" max="16384" width="8.83984375" style="2"/>
  </cols>
  <sheetData>
    <row r="2" spans="1:8" s="1" customFormat="1" ht="18.3" x14ac:dyDescent="0.7">
      <c r="A2" s="23" t="s">
        <v>0</v>
      </c>
      <c r="B2" s="23"/>
      <c r="C2" s="24"/>
      <c r="D2" s="37"/>
      <c r="E2" s="25"/>
      <c r="F2" s="25"/>
      <c r="G2" s="23"/>
    </row>
    <row r="3" spans="1:8" customFormat="1" x14ac:dyDescent="0.6">
      <c r="A3" s="26"/>
      <c r="B3" s="26"/>
      <c r="C3" s="27"/>
      <c r="D3" s="29"/>
      <c r="E3" s="48"/>
      <c r="F3" s="48"/>
      <c r="G3" s="26"/>
    </row>
    <row r="4" spans="1:8" s="74" customFormat="1" x14ac:dyDescent="0.6">
      <c r="A4" s="70" t="s">
        <v>30</v>
      </c>
      <c r="B4" s="71"/>
      <c r="C4" s="72"/>
      <c r="D4" s="73"/>
      <c r="E4" s="71"/>
      <c r="F4" s="96"/>
      <c r="G4" s="71"/>
    </row>
    <row r="5" spans="1:8" customFormat="1" x14ac:dyDescent="0.6">
      <c r="A5" s="26"/>
      <c r="B5" s="26"/>
      <c r="C5" s="27"/>
      <c r="D5" s="29"/>
      <c r="E5" s="48"/>
      <c r="F5" s="48"/>
      <c r="G5" s="26"/>
    </row>
    <row r="6" spans="1:8" s="4" customFormat="1" x14ac:dyDescent="0.55000000000000004">
      <c r="A6" s="28" t="s">
        <v>10</v>
      </c>
      <c r="B6" s="506" t="s">
        <v>11</v>
      </c>
      <c r="C6" s="507"/>
      <c r="D6" s="5"/>
      <c r="E6" s="49" t="s">
        <v>391</v>
      </c>
      <c r="F6" s="49"/>
      <c r="G6" s="30"/>
    </row>
    <row r="7" spans="1:8" s="3" customFormat="1" ht="46.8" x14ac:dyDescent="0.55000000000000004">
      <c r="A7" s="34" t="s">
        <v>12</v>
      </c>
      <c r="B7" s="508" t="s">
        <v>78</v>
      </c>
      <c r="C7" s="509"/>
      <c r="D7" s="5"/>
      <c r="E7" s="394"/>
      <c r="F7" s="445" t="s">
        <v>392</v>
      </c>
      <c r="G7" s="445"/>
      <c r="H7" s="445"/>
    </row>
    <row r="8" spans="1:8" s="3" customFormat="1" ht="15.6" customHeight="1" x14ac:dyDescent="0.55000000000000004">
      <c r="A8" s="76" t="s">
        <v>13</v>
      </c>
      <c r="B8" s="510" t="s">
        <v>14</v>
      </c>
      <c r="C8" s="511"/>
      <c r="D8" s="35"/>
      <c r="E8" s="395"/>
      <c r="F8" s="445" t="s">
        <v>450</v>
      </c>
      <c r="G8" s="445"/>
      <c r="H8" s="445"/>
    </row>
    <row r="9" spans="1:8" s="3" customFormat="1" x14ac:dyDescent="0.55000000000000004">
      <c r="A9" s="76" t="s">
        <v>15</v>
      </c>
      <c r="B9" s="510" t="s">
        <v>16</v>
      </c>
      <c r="C9" s="511"/>
      <c r="D9" s="35"/>
      <c r="E9" s="49"/>
      <c r="F9" s="49"/>
      <c r="G9" s="6"/>
    </row>
    <row r="10" spans="1:8" s="3" customFormat="1" x14ac:dyDescent="0.55000000000000004">
      <c r="A10" s="31" t="s">
        <v>17</v>
      </c>
      <c r="B10" s="512" t="s">
        <v>183</v>
      </c>
      <c r="C10" s="513"/>
      <c r="D10" s="35"/>
      <c r="E10" s="49"/>
      <c r="F10" s="49"/>
      <c r="G10" s="6"/>
    </row>
    <row r="11" spans="1:8" s="3" customFormat="1" x14ac:dyDescent="0.55000000000000004">
      <c r="A11" s="85"/>
      <c r="B11" s="86"/>
      <c r="C11" s="87"/>
      <c r="D11" s="35"/>
      <c r="E11" s="49"/>
      <c r="F11" s="49"/>
      <c r="G11" s="6"/>
    </row>
    <row r="12" spans="1:8" s="3" customFormat="1" x14ac:dyDescent="0.55000000000000004">
      <c r="A12" s="85"/>
      <c r="B12" s="86"/>
      <c r="C12" s="87"/>
      <c r="D12" s="35"/>
      <c r="E12" s="49"/>
      <c r="F12" s="49"/>
      <c r="G12" s="6"/>
    </row>
    <row r="13" spans="1:8" x14ac:dyDescent="0.55000000000000004">
      <c r="A13" s="420" t="s">
        <v>136</v>
      </c>
      <c r="B13" s="420"/>
      <c r="C13" s="420"/>
      <c r="D13" s="420"/>
      <c r="E13" s="420"/>
      <c r="F13" s="420"/>
      <c r="G13" s="2"/>
    </row>
    <row r="14" spans="1:8" ht="48" customHeight="1" x14ac:dyDescent="0.55000000000000004">
      <c r="A14" s="11" t="s">
        <v>66</v>
      </c>
      <c r="B14" s="11" t="s">
        <v>67</v>
      </c>
      <c r="C14" s="11" t="s">
        <v>141</v>
      </c>
      <c r="D14" s="345" t="s">
        <v>140</v>
      </c>
      <c r="E14" s="346" t="s">
        <v>184</v>
      </c>
      <c r="F14" s="421" t="s">
        <v>1</v>
      </c>
    </row>
    <row r="15" spans="1:8" x14ac:dyDescent="0.55000000000000004">
      <c r="A15" s="58" t="s">
        <v>121</v>
      </c>
      <c r="B15" s="75"/>
      <c r="C15" s="88"/>
      <c r="D15" s="75"/>
      <c r="E15" s="75"/>
      <c r="F15" s="88"/>
      <c r="G15" s="103"/>
    </row>
    <row r="16" spans="1:8" x14ac:dyDescent="0.6">
      <c r="A16" s="393" t="s">
        <v>264</v>
      </c>
      <c r="B16" s="171" t="s">
        <v>265</v>
      </c>
      <c r="C16" s="171"/>
      <c r="D16" s="171">
        <v>500</v>
      </c>
      <c r="E16" s="172"/>
      <c r="F16" s="422"/>
      <c r="G16" s="103"/>
    </row>
    <row r="17" spans="1:7" x14ac:dyDescent="0.6">
      <c r="A17" s="393" t="s">
        <v>63</v>
      </c>
      <c r="B17" s="11" t="s">
        <v>24</v>
      </c>
      <c r="C17" s="11" t="s">
        <v>8</v>
      </c>
      <c r="D17" s="11">
        <v>100</v>
      </c>
      <c r="E17" s="104"/>
      <c r="F17" s="422"/>
      <c r="G17" s="103"/>
    </row>
    <row r="18" spans="1:7" x14ac:dyDescent="0.6">
      <c r="A18" s="393" t="s">
        <v>122</v>
      </c>
      <c r="B18" s="11" t="s">
        <v>38</v>
      </c>
      <c r="C18" s="11">
        <v>500</v>
      </c>
      <c r="D18" s="12">
        <v>578</v>
      </c>
      <c r="E18" s="12"/>
      <c r="F18" s="422"/>
      <c r="G18" s="103"/>
    </row>
    <row r="19" spans="1:7" x14ac:dyDescent="0.6">
      <c r="A19" s="393" t="s">
        <v>123</v>
      </c>
      <c r="B19" s="11" t="s">
        <v>38</v>
      </c>
      <c r="C19" s="11">
        <v>300</v>
      </c>
      <c r="D19" s="12">
        <v>331</v>
      </c>
      <c r="E19" s="12"/>
      <c r="F19" s="422"/>
      <c r="G19" s="103"/>
    </row>
    <row r="20" spans="1:7" x14ac:dyDescent="0.6">
      <c r="A20" s="393" t="s">
        <v>124</v>
      </c>
      <c r="B20" s="11" t="s">
        <v>38</v>
      </c>
      <c r="C20" s="11">
        <v>320</v>
      </c>
      <c r="D20" s="12">
        <v>272</v>
      </c>
      <c r="E20" s="12"/>
      <c r="F20" s="422"/>
      <c r="G20" s="103"/>
    </row>
    <row r="21" spans="1:7" x14ac:dyDescent="0.6">
      <c r="A21" s="15" t="s">
        <v>64</v>
      </c>
      <c r="B21" s="11" t="s">
        <v>39</v>
      </c>
      <c r="C21" s="11" t="s">
        <v>8</v>
      </c>
      <c r="D21" s="12">
        <f>D18*D17/1000</f>
        <v>57.8</v>
      </c>
      <c r="E21" s="12"/>
      <c r="F21" s="422"/>
      <c r="G21" s="103"/>
    </row>
    <row r="22" spans="1:7" x14ac:dyDescent="0.6">
      <c r="A22" s="393" t="s">
        <v>125</v>
      </c>
      <c r="B22" s="12" t="s">
        <v>8</v>
      </c>
      <c r="C22" s="12" t="s">
        <v>8</v>
      </c>
      <c r="D22" s="12">
        <v>7.3</v>
      </c>
      <c r="E22" s="12"/>
      <c r="F22" s="422"/>
      <c r="G22" s="103"/>
    </row>
    <row r="23" spans="1:7" x14ac:dyDescent="0.6">
      <c r="A23" s="393" t="s">
        <v>126</v>
      </c>
      <c r="B23" s="12" t="s">
        <v>127</v>
      </c>
      <c r="C23" s="12" t="s">
        <v>8</v>
      </c>
      <c r="D23" s="12">
        <v>1164</v>
      </c>
      <c r="E23" s="12"/>
      <c r="F23" s="422"/>
      <c r="G23" s="103"/>
    </row>
    <row r="24" spans="1:7" x14ac:dyDescent="0.6">
      <c r="A24" s="393" t="s">
        <v>139</v>
      </c>
      <c r="B24" s="12" t="s">
        <v>38</v>
      </c>
      <c r="C24" s="12">
        <v>40</v>
      </c>
      <c r="D24" s="12">
        <v>42</v>
      </c>
      <c r="E24" s="12"/>
      <c r="F24" s="422"/>
      <c r="G24" s="103"/>
    </row>
    <row r="25" spans="1:7" x14ac:dyDescent="0.6">
      <c r="A25" s="393" t="s">
        <v>138</v>
      </c>
      <c r="B25" s="12" t="s">
        <v>38</v>
      </c>
      <c r="C25" s="12">
        <v>25</v>
      </c>
      <c r="D25" s="12">
        <v>32</v>
      </c>
      <c r="E25" s="12"/>
      <c r="F25" s="422"/>
      <c r="G25" s="103"/>
    </row>
    <row r="26" spans="1:7" x14ac:dyDescent="0.6">
      <c r="A26" s="393" t="s">
        <v>40</v>
      </c>
      <c r="B26" s="12" t="s">
        <v>41</v>
      </c>
      <c r="C26" s="12" t="s">
        <v>8</v>
      </c>
      <c r="D26" s="12">
        <v>23</v>
      </c>
      <c r="E26" s="12"/>
      <c r="F26" s="422"/>
      <c r="G26" s="103"/>
    </row>
    <row r="27" spans="1:7" x14ac:dyDescent="0.55000000000000004">
      <c r="A27" s="58" t="s">
        <v>267</v>
      </c>
      <c r="B27" s="75"/>
      <c r="C27" s="75"/>
      <c r="D27" s="75"/>
      <c r="E27" s="75"/>
      <c r="F27" s="75"/>
      <c r="G27" s="103"/>
    </row>
    <row r="28" spans="1:7" x14ac:dyDescent="0.55000000000000004">
      <c r="A28" s="13" t="s">
        <v>145</v>
      </c>
      <c r="B28" s="14" t="s">
        <v>6</v>
      </c>
      <c r="C28" s="105" t="s">
        <v>68</v>
      </c>
      <c r="D28" s="14">
        <v>10</v>
      </c>
      <c r="E28" s="14"/>
      <c r="F28" s="14" t="s">
        <v>268</v>
      </c>
      <c r="G28" s="103"/>
    </row>
    <row r="29" spans="1:7" x14ac:dyDescent="0.6">
      <c r="A29" s="81" t="s">
        <v>143</v>
      </c>
      <c r="B29" s="12" t="s">
        <v>9</v>
      </c>
      <c r="C29" s="53" t="s">
        <v>8</v>
      </c>
      <c r="D29" s="92">
        <f>D17*(D28/24)</f>
        <v>41.666666666666671</v>
      </c>
      <c r="E29" s="91"/>
      <c r="F29" s="422"/>
      <c r="G29" s="103"/>
    </row>
    <row r="30" spans="1:7" x14ac:dyDescent="0.6">
      <c r="A30" s="444" t="s">
        <v>142</v>
      </c>
      <c r="B30" s="12" t="s">
        <v>32</v>
      </c>
      <c r="C30" s="53" t="s">
        <v>8</v>
      </c>
      <c r="D30" s="12">
        <v>2</v>
      </c>
      <c r="E30" s="12"/>
      <c r="F30" s="422"/>
      <c r="G30" s="103"/>
    </row>
    <row r="31" spans="1:7" x14ac:dyDescent="0.6">
      <c r="A31" s="81" t="s">
        <v>144</v>
      </c>
      <c r="B31" s="12" t="s">
        <v>9</v>
      </c>
      <c r="C31" s="53" t="s">
        <v>8</v>
      </c>
      <c r="D31" s="91">
        <f>+D29/D30</f>
        <v>20.833333333333336</v>
      </c>
      <c r="E31" s="91"/>
      <c r="F31" s="422"/>
      <c r="G31" s="103"/>
    </row>
    <row r="32" spans="1:7" x14ac:dyDescent="0.6">
      <c r="A32" s="16" t="s">
        <v>4</v>
      </c>
      <c r="B32" s="12" t="s">
        <v>37</v>
      </c>
      <c r="C32" s="52" t="s">
        <v>69</v>
      </c>
      <c r="D32" s="93">
        <f>D21/(D31*D30)</f>
        <v>1.3871999999999998</v>
      </c>
      <c r="E32" s="93"/>
      <c r="F32" s="422"/>
      <c r="G32" s="103"/>
    </row>
    <row r="33" spans="1:7" x14ac:dyDescent="0.6">
      <c r="A33" s="81" t="s">
        <v>146</v>
      </c>
      <c r="B33" s="12" t="s">
        <v>6</v>
      </c>
      <c r="C33" s="53" t="s">
        <v>8</v>
      </c>
      <c r="D33" s="92">
        <f>D31*D30/(D17/24)</f>
        <v>10</v>
      </c>
      <c r="E33" s="92"/>
      <c r="F33" s="422"/>
      <c r="G33" s="103"/>
    </row>
    <row r="34" spans="1:7" x14ac:dyDescent="0.6">
      <c r="A34" s="16" t="s">
        <v>147</v>
      </c>
      <c r="B34" s="12" t="s">
        <v>2</v>
      </c>
      <c r="C34" s="12" t="s">
        <v>65</v>
      </c>
      <c r="D34" s="12">
        <v>0.6</v>
      </c>
      <c r="E34" s="12"/>
      <c r="F34" s="422"/>
      <c r="G34" s="103"/>
    </row>
    <row r="35" spans="1:7" x14ac:dyDescent="0.6">
      <c r="A35" s="81" t="s">
        <v>152</v>
      </c>
      <c r="B35" s="12" t="s">
        <v>50</v>
      </c>
      <c r="C35" s="53" t="s">
        <v>8</v>
      </c>
      <c r="D35" s="90">
        <f>(D17/24/D30)/D34</f>
        <v>3.4722222222222228</v>
      </c>
      <c r="E35" s="90"/>
      <c r="F35" s="422"/>
      <c r="G35" s="103"/>
    </row>
    <row r="36" spans="1:7" x14ac:dyDescent="0.6">
      <c r="A36" s="81" t="s">
        <v>148</v>
      </c>
      <c r="B36" s="12" t="s">
        <v>3</v>
      </c>
      <c r="C36" s="53" t="s">
        <v>8</v>
      </c>
      <c r="D36" s="90">
        <f>SQRT(D35*4/PI())</f>
        <v>2.1026104350168002</v>
      </c>
      <c r="E36" s="90"/>
      <c r="F36" s="422"/>
      <c r="G36" s="103"/>
    </row>
    <row r="37" spans="1:7" x14ac:dyDescent="0.6">
      <c r="A37" s="81" t="s">
        <v>153</v>
      </c>
      <c r="B37" s="12" t="s">
        <v>3</v>
      </c>
      <c r="C37" s="53" t="s">
        <v>8</v>
      </c>
      <c r="D37" s="91">
        <f>D29/D30/D35</f>
        <v>6</v>
      </c>
      <c r="E37" s="91"/>
      <c r="F37" s="422"/>
      <c r="G37" s="103"/>
    </row>
    <row r="38" spans="1:7" ht="31.2" x14ac:dyDescent="0.55000000000000004">
      <c r="A38" s="13" t="s">
        <v>149</v>
      </c>
      <c r="B38" s="14" t="s">
        <v>2</v>
      </c>
      <c r="C38" s="14" t="s">
        <v>150</v>
      </c>
      <c r="D38" s="14">
        <v>1</v>
      </c>
      <c r="E38" s="14"/>
      <c r="F38" s="14" t="s">
        <v>268</v>
      </c>
      <c r="G38" s="103"/>
    </row>
    <row r="39" spans="1:7" x14ac:dyDescent="0.6">
      <c r="A39" s="81" t="s">
        <v>154</v>
      </c>
      <c r="B39" s="11" t="s">
        <v>50</v>
      </c>
      <c r="C39" s="11" t="s">
        <v>8</v>
      </c>
      <c r="D39" s="95">
        <f>(D17/24/D30)/D38</f>
        <v>2.0833333333333335</v>
      </c>
      <c r="E39" s="95"/>
      <c r="F39" s="422"/>
      <c r="G39" s="103"/>
    </row>
    <row r="40" spans="1:7" x14ac:dyDescent="0.6">
      <c r="A40" s="81" t="s">
        <v>155</v>
      </c>
      <c r="B40" s="11" t="s">
        <v>50</v>
      </c>
      <c r="C40" s="11" t="s">
        <v>8</v>
      </c>
      <c r="D40" s="95">
        <f>D35-D39</f>
        <v>1.3888888888888893</v>
      </c>
      <c r="E40" s="95"/>
      <c r="F40" s="422"/>
      <c r="G40" s="103"/>
    </row>
    <row r="41" spans="1:7" x14ac:dyDescent="0.6">
      <c r="A41" s="81" t="s">
        <v>156</v>
      </c>
      <c r="B41" s="11" t="s">
        <v>3</v>
      </c>
      <c r="C41" s="11"/>
      <c r="D41" s="90">
        <f>SQRT(D40*4/PI())</f>
        <v>1.329807601338109</v>
      </c>
      <c r="E41" s="90"/>
      <c r="F41" s="422"/>
      <c r="G41" s="103"/>
    </row>
    <row r="42" spans="1:7" x14ac:dyDescent="0.6">
      <c r="A42" s="81" t="s">
        <v>157</v>
      </c>
      <c r="B42" s="11" t="s">
        <v>164</v>
      </c>
      <c r="C42" s="11">
        <v>0.35</v>
      </c>
      <c r="D42" s="11">
        <v>0.35</v>
      </c>
      <c r="E42" s="104"/>
      <c r="F42" s="422"/>
      <c r="G42" s="103"/>
    </row>
    <row r="43" spans="1:7" x14ac:dyDescent="0.6">
      <c r="A43" s="444" t="s">
        <v>128</v>
      </c>
      <c r="B43" s="11" t="s">
        <v>7</v>
      </c>
      <c r="C43" s="52" t="s">
        <v>129</v>
      </c>
      <c r="D43" s="52">
        <v>70</v>
      </c>
      <c r="E43" s="52"/>
      <c r="F43" s="422"/>
      <c r="G43" s="103"/>
    </row>
    <row r="44" spans="1:7" x14ac:dyDescent="0.6">
      <c r="A44" s="401" t="s">
        <v>158</v>
      </c>
      <c r="B44" s="11" t="s">
        <v>159</v>
      </c>
      <c r="C44" s="11" t="s">
        <v>8</v>
      </c>
      <c r="D44" s="97">
        <f>D21*D43/100</f>
        <v>40.46</v>
      </c>
      <c r="E44" s="97"/>
      <c r="F44" s="422"/>
      <c r="G44" s="103"/>
    </row>
    <row r="45" spans="1:7" x14ac:dyDescent="0.6">
      <c r="A45" s="425" t="s">
        <v>162</v>
      </c>
      <c r="B45" s="11" t="s">
        <v>163</v>
      </c>
      <c r="C45" s="11" t="s">
        <v>8</v>
      </c>
      <c r="D45" s="97">
        <f>D42*D44</f>
        <v>14.161</v>
      </c>
      <c r="E45" s="97"/>
      <c r="F45" s="422"/>
      <c r="G45" s="103"/>
    </row>
    <row r="46" spans="1:7" x14ac:dyDescent="0.6">
      <c r="A46" s="425" t="s">
        <v>423</v>
      </c>
      <c r="B46" s="11" t="s">
        <v>36</v>
      </c>
      <c r="C46" s="11">
        <v>60</v>
      </c>
      <c r="D46" s="98">
        <v>60</v>
      </c>
      <c r="E46" s="98"/>
      <c r="F46" s="422"/>
      <c r="G46" s="103"/>
    </row>
    <row r="47" spans="1:7" x14ac:dyDescent="0.6">
      <c r="A47" s="81" t="s">
        <v>161</v>
      </c>
      <c r="B47" s="11" t="s">
        <v>160</v>
      </c>
      <c r="C47" s="11" t="s">
        <v>8</v>
      </c>
      <c r="D47" s="97">
        <f>D45*100/D46</f>
        <v>23.601666666666667</v>
      </c>
      <c r="E47" s="97"/>
      <c r="F47" s="422"/>
      <c r="G47" s="103"/>
    </row>
    <row r="48" spans="1:7" x14ac:dyDescent="0.6">
      <c r="A48" s="81" t="s">
        <v>166</v>
      </c>
      <c r="B48" s="12" t="s">
        <v>165</v>
      </c>
      <c r="C48" s="12" t="s">
        <v>34</v>
      </c>
      <c r="D48" s="11">
        <v>6.2E-2</v>
      </c>
      <c r="E48" s="104"/>
      <c r="F48" s="422"/>
      <c r="G48" s="103"/>
    </row>
    <row r="49" spans="1:17" x14ac:dyDescent="0.6">
      <c r="A49" s="81" t="s">
        <v>33</v>
      </c>
      <c r="B49" s="11" t="s">
        <v>171</v>
      </c>
      <c r="C49" s="11" t="s">
        <v>8</v>
      </c>
      <c r="D49" s="95">
        <f>D48*D44</f>
        <v>2.5085199999999999</v>
      </c>
      <c r="E49" s="94"/>
      <c r="F49" s="422"/>
      <c r="G49" s="103"/>
    </row>
    <row r="50" spans="1:17" x14ac:dyDescent="0.55000000000000004">
      <c r="A50" s="13" t="s">
        <v>172</v>
      </c>
      <c r="B50" s="14" t="s">
        <v>173</v>
      </c>
      <c r="C50" s="14" t="s">
        <v>8</v>
      </c>
      <c r="D50" s="127">
        <v>20000</v>
      </c>
      <c r="E50" s="127"/>
      <c r="F50" s="127" t="s">
        <v>268</v>
      </c>
      <c r="G50" s="103"/>
    </row>
    <row r="51" spans="1:17" x14ac:dyDescent="0.6">
      <c r="A51" s="81" t="s">
        <v>174</v>
      </c>
      <c r="B51" s="11" t="s">
        <v>24</v>
      </c>
      <c r="C51" s="11" t="s">
        <v>8</v>
      </c>
      <c r="D51" s="94">
        <f>D49*1000/D50</f>
        <v>0.12542600000000001</v>
      </c>
      <c r="E51" s="94"/>
      <c r="F51" s="422"/>
      <c r="G51" s="103"/>
    </row>
    <row r="52" spans="1:17" x14ac:dyDescent="0.55000000000000004">
      <c r="A52" s="396" t="s">
        <v>301</v>
      </c>
      <c r="B52" s="397"/>
      <c r="C52" s="397"/>
      <c r="D52" s="397"/>
      <c r="E52" s="398"/>
      <c r="F52" s="423"/>
      <c r="G52" s="103"/>
    </row>
    <row r="53" spans="1:17" x14ac:dyDescent="0.6">
      <c r="A53" s="81" t="s">
        <v>175</v>
      </c>
      <c r="B53" s="11" t="s">
        <v>24</v>
      </c>
      <c r="C53" s="11" t="s">
        <v>8</v>
      </c>
      <c r="D53" s="97">
        <f>D17-D51</f>
        <v>99.874573999999996</v>
      </c>
      <c r="E53" s="97"/>
      <c r="F53" s="422"/>
      <c r="G53" s="103"/>
    </row>
    <row r="54" spans="1:17" x14ac:dyDescent="0.6">
      <c r="A54" s="81" t="s">
        <v>167</v>
      </c>
      <c r="B54" s="11" t="s">
        <v>168</v>
      </c>
      <c r="C54" s="11" t="s">
        <v>8</v>
      </c>
      <c r="D54" s="97">
        <f>D21</f>
        <v>57.8</v>
      </c>
      <c r="E54" s="97"/>
      <c r="F54" s="422"/>
      <c r="G54" s="103"/>
    </row>
    <row r="55" spans="1:17" x14ac:dyDescent="0.6">
      <c r="A55" s="493" t="s">
        <v>169</v>
      </c>
      <c r="B55" s="11" t="s">
        <v>170</v>
      </c>
      <c r="C55" s="11" t="s">
        <v>8</v>
      </c>
      <c r="D55" s="97">
        <f>D54-D44</f>
        <v>17.339999999999996</v>
      </c>
      <c r="E55" s="97"/>
      <c r="F55" s="422"/>
      <c r="G55" s="103"/>
    </row>
    <row r="56" spans="1:17" x14ac:dyDescent="0.6">
      <c r="A56" s="493"/>
      <c r="B56" s="11" t="s">
        <v>38</v>
      </c>
      <c r="C56" s="11" t="s">
        <v>8</v>
      </c>
      <c r="D56" s="98">
        <f>D55*1000/D53</f>
        <v>173.6177618139327</v>
      </c>
      <c r="E56" s="98"/>
      <c r="F56" s="422"/>
      <c r="G56" s="103"/>
    </row>
    <row r="57" spans="1:17" x14ac:dyDescent="0.6">
      <c r="A57" s="81" t="s">
        <v>181</v>
      </c>
      <c r="B57" s="11" t="s">
        <v>182</v>
      </c>
      <c r="C57" s="11" t="s">
        <v>8</v>
      </c>
      <c r="D57" s="98">
        <f>D20*D17/1000</f>
        <v>27.2</v>
      </c>
      <c r="E57" s="98"/>
      <c r="F57" s="422"/>
      <c r="G57" s="103"/>
    </row>
    <row r="58" spans="1:17" x14ac:dyDescent="0.6">
      <c r="A58" s="444" t="s">
        <v>130</v>
      </c>
      <c r="B58" s="11" t="s">
        <v>7</v>
      </c>
      <c r="C58" s="11" t="s">
        <v>177</v>
      </c>
      <c r="D58" s="98">
        <v>67</v>
      </c>
      <c r="E58" s="98"/>
      <c r="F58" s="422"/>
      <c r="G58" s="103"/>
    </row>
    <row r="59" spans="1:17" x14ac:dyDescent="0.6">
      <c r="A59" s="81" t="s">
        <v>178</v>
      </c>
      <c r="B59" s="11" t="s">
        <v>180</v>
      </c>
      <c r="C59" s="11" t="s">
        <v>8</v>
      </c>
      <c r="D59" s="98">
        <f>D57*D58/100</f>
        <v>18.224</v>
      </c>
      <c r="E59" s="98"/>
      <c r="F59" s="422"/>
      <c r="G59" s="103"/>
    </row>
    <row r="60" spans="1:17" x14ac:dyDescent="0.6">
      <c r="A60" s="493" t="s">
        <v>179</v>
      </c>
      <c r="B60" s="11" t="s">
        <v>176</v>
      </c>
      <c r="C60" s="11" t="s">
        <v>8</v>
      </c>
      <c r="D60" s="98">
        <f>D57-D59</f>
        <v>8.9759999999999991</v>
      </c>
      <c r="E60" s="98"/>
      <c r="F60" s="422"/>
      <c r="G60" s="103"/>
    </row>
    <row r="61" spans="1:17" x14ac:dyDescent="0.6">
      <c r="A61" s="493"/>
      <c r="B61" s="11" t="s">
        <v>38</v>
      </c>
      <c r="C61" s="11" t="s">
        <v>8</v>
      </c>
      <c r="D61" s="98">
        <f>D60*1000/D53</f>
        <v>89.872723762506368</v>
      </c>
      <c r="E61" s="98"/>
      <c r="F61" s="422"/>
      <c r="G61" s="103"/>
    </row>
    <row r="62" spans="1:17" customFormat="1" x14ac:dyDescent="0.6">
      <c r="A62" s="230" t="s">
        <v>302</v>
      </c>
      <c r="B62" s="231" t="s">
        <v>303</v>
      </c>
      <c r="C62" s="234">
        <f>1/0.00027778</f>
        <v>3599.9712002303982</v>
      </c>
      <c r="D62" s="234">
        <f>1/0.00027778</f>
        <v>3599.9712002303982</v>
      </c>
      <c r="E62" s="14"/>
      <c r="F62" s="14" t="s">
        <v>306</v>
      </c>
      <c r="G62" s="103"/>
      <c r="H62" s="2"/>
      <c r="I62" s="228"/>
      <c r="J62" s="228"/>
      <c r="K62" s="228"/>
      <c r="L62" s="229"/>
      <c r="M62" s="229"/>
      <c r="N62" s="229"/>
      <c r="O62" s="228"/>
      <c r="P62" s="228"/>
      <c r="Q62" s="228"/>
    </row>
    <row r="63" spans="1:17" customFormat="1" ht="31.2" x14ac:dyDescent="0.6">
      <c r="A63" s="235" t="s">
        <v>304</v>
      </c>
      <c r="B63" s="231" t="s">
        <v>305</v>
      </c>
      <c r="C63" s="231">
        <v>35846</v>
      </c>
      <c r="D63" s="231">
        <v>35846</v>
      </c>
      <c r="E63" s="14"/>
      <c r="F63" s="14" t="s">
        <v>306</v>
      </c>
      <c r="G63" s="103"/>
      <c r="H63" s="2"/>
      <c r="I63" s="228"/>
      <c r="J63" s="228"/>
      <c r="K63" s="228"/>
      <c r="L63" s="229"/>
      <c r="M63" s="229"/>
      <c r="N63" s="229"/>
      <c r="O63" s="228"/>
      <c r="P63" s="228"/>
      <c r="Q63" s="229"/>
    </row>
    <row r="64" spans="1:17" customFormat="1" x14ac:dyDescent="0.6">
      <c r="A64" s="497" t="s">
        <v>308</v>
      </c>
      <c r="B64" s="232" t="s">
        <v>307</v>
      </c>
      <c r="C64" s="233"/>
      <c r="D64" s="236">
        <f>D63*D42*(D44/D17)/D62</f>
        <v>1.4100535192267998</v>
      </c>
      <c r="E64" s="12"/>
      <c r="F64" s="422"/>
      <c r="G64" s="103"/>
      <c r="H64" s="228"/>
      <c r="I64" s="228"/>
      <c r="J64" s="228"/>
      <c r="K64" s="228"/>
      <c r="L64" s="229"/>
      <c r="M64" s="229"/>
      <c r="N64" s="229"/>
      <c r="O64" s="228"/>
      <c r="P64" s="228"/>
      <c r="Q64" s="229"/>
    </row>
    <row r="65" spans="1:17" customFormat="1" x14ac:dyDescent="0.6">
      <c r="A65" s="498"/>
      <c r="B65" s="232" t="s">
        <v>309</v>
      </c>
      <c r="C65" s="233"/>
      <c r="D65" s="236">
        <f>D64*D17</f>
        <v>141.00535192267998</v>
      </c>
      <c r="E65" s="12"/>
      <c r="F65" s="422"/>
      <c r="G65" s="103"/>
      <c r="H65" s="228"/>
      <c r="I65" s="228"/>
      <c r="J65" s="228"/>
      <c r="K65" s="228"/>
      <c r="L65" s="229"/>
      <c r="M65" s="229"/>
      <c r="N65" s="229"/>
      <c r="O65" s="228"/>
      <c r="P65" s="228"/>
      <c r="Q65" s="229"/>
    </row>
    <row r="66" spans="1:17" ht="15.9" thickBot="1" x14ac:dyDescent="0.6">
      <c r="A66" s="17"/>
      <c r="B66" s="18"/>
      <c r="C66" s="18"/>
      <c r="D66" s="99"/>
      <c r="E66" s="99"/>
      <c r="F66" s="89"/>
      <c r="G66" s="2"/>
    </row>
    <row r="67" spans="1:17" s="213" customFormat="1" x14ac:dyDescent="0.55000000000000004">
      <c r="A67" s="500" t="s">
        <v>290</v>
      </c>
      <c r="B67" s="501"/>
      <c r="C67" s="211"/>
      <c r="D67" s="211"/>
      <c r="E67" s="211"/>
      <c r="F67" s="514" t="s">
        <v>293</v>
      </c>
    </row>
    <row r="68" spans="1:17" s="213" customFormat="1" x14ac:dyDescent="0.55000000000000004">
      <c r="A68" s="502"/>
      <c r="B68" s="503"/>
      <c r="C68" s="471"/>
      <c r="D68" s="471"/>
      <c r="E68" s="471"/>
      <c r="F68" s="515"/>
    </row>
    <row r="69" spans="1:17" s="213" customFormat="1" ht="28.2" x14ac:dyDescent="0.55000000000000004">
      <c r="A69" s="470"/>
      <c r="B69" s="472" t="s">
        <v>291</v>
      </c>
      <c r="C69" s="471"/>
      <c r="D69" s="473" t="s">
        <v>292</v>
      </c>
      <c r="E69" s="471"/>
      <c r="F69" s="515" t="s">
        <v>294</v>
      </c>
    </row>
    <row r="70" spans="1:17" s="213" customFormat="1" x14ac:dyDescent="0.55000000000000004">
      <c r="A70" s="219"/>
      <c r="B70" s="471"/>
      <c r="C70" s="471"/>
      <c r="D70" s="474"/>
      <c r="E70" s="471"/>
      <c r="F70" s="515"/>
    </row>
    <row r="71" spans="1:17" s="213" customFormat="1" x14ac:dyDescent="0.55000000000000004">
      <c r="A71" s="475" t="s">
        <v>298</v>
      </c>
      <c r="B71" s="476"/>
      <c r="C71" s="471"/>
      <c r="D71" s="477" t="s">
        <v>299</v>
      </c>
      <c r="E71" s="478"/>
      <c r="F71" s="215"/>
    </row>
    <row r="72" spans="1:17" s="213" customFormat="1" x14ac:dyDescent="0.55000000000000004">
      <c r="A72" s="219"/>
      <c r="B72" s="471"/>
      <c r="C72" s="471"/>
      <c r="D72" s="471"/>
      <c r="E72" s="471"/>
      <c r="F72" s="215"/>
    </row>
    <row r="73" spans="1:17" s="213" customFormat="1" x14ac:dyDescent="0.55000000000000004">
      <c r="A73" s="475"/>
      <c r="B73" s="477"/>
      <c r="C73" s="471"/>
      <c r="D73" s="477" t="s">
        <v>300</v>
      </c>
      <c r="E73" s="479"/>
      <c r="F73" s="215"/>
    </row>
    <row r="74" spans="1:17" s="213" customFormat="1" x14ac:dyDescent="0.55000000000000004">
      <c r="A74" s="475"/>
      <c r="B74" s="477"/>
      <c r="C74" s="471"/>
      <c r="D74" s="471"/>
      <c r="E74" s="471"/>
      <c r="F74" s="480"/>
    </row>
    <row r="75" spans="1:17" s="213" customFormat="1" x14ac:dyDescent="0.55000000000000004">
      <c r="A75" s="475" t="s">
        <v>295</v>
      </c>
      <c r="B75" s="481"/>
      <c r="C75" s="471"/>
      <c r="D75" s="477" t="s">
        <v>296</v>
      </c>
      <c r="E75" s="481"/>
      <c r="F75" s="215" t="s">
        <v>297</v>
      </c>
    </row>
    <row r="76" spans="1:17" s="213" customFormat="1" x14ac:dyDescent="0.55000000000000004">
      <c r="A76" s="219"/>
      <c r="B76" s="471"/>
      <c r="C76" s="471"/>
      <c r="D76" s="471"/>
      <c r="E76" s="471"/>
      <c r="F76" s="215"/>
    </row>
    <row r="77" spans="1:17" s="213" customFormat="1" x14ac:dyDescent="0.55000000000000004">
      <c r="A77" s="219"/>
      <c r="B77" s="471"/>
      <c r="C77" s="471"/>
      <c r="D77" s="471"/>
      <c r="E77" s="471"/>
      <c r="F77" s="215"/>
    </row>
    <row r="78" spans="1:17" s="213" customFormat="1" x14ac:dyDescent="0.55000000000000004">
      <c r="A78" s="219"/>
      <c r="B78" s="471"/>
      <c r="C78" s="471"/>
      <c r="D78" s="477" t="s">
        <v>315</v>
      </c>
      <c r="E78" s="482"/>
      <c r="F78" s="215"/>
    </row>
    <row r="79" spans="1:17" s="213" customFormat="1" x14ac:dyDescent="0.55000000000000004">
      <c r="A79" s="219"/>
      <c r="B79" s="471"/>
      <c r="C79" s="471"/>
      <c r="D79" s="471"/>
      <c r="E79" s="471"/>
      <c r="F79" s="215"/>
    </row>
    <row r="80" spans="1:17" s="213" customFormat="1" ht="15.9" thickBot="1" x14ac:dyDescent="0.6">
      <c r="A80" s="224"/>
      <c r="B80" s="225"/>
      <c r="C80" s="225"/>
      <c r="D80" s="225"/>
      <c r="E80" s="225"/>
      <c r="F80" s="226"/>
    </row>
    <row r="81" spans="1:8" s="3" customFormat="1" x14ac:dyDescent="0.55000000000000004">
      <c r="A81" s="6"/>
      <c r="B81" s="6"/>
      <c r="C81" s="7"/>
      <c r="D81" s="5"/>
      <c r="E81" s="49"/>
      <c r="F81" s="49"/>
      <c r="G81" s="6"/>
    </row>
    <row r="82" spans="1:8" s="3" customFormat="1" ht="15.6" customHeight="1" x14ac:dyDescent="0.55000000000000004">
      <c r="A82" s="495" t="s">
        <v>20</v>
      </c>
      <c r="B82" s="495"/>
      <c r="C82" s="495"/>
      <c r="D82" s="495"/>
      <c r="E82" s="495"/>
      <c r="F82" s="495"/>
      <c r="G82" s="495"/>
      <c r="H82" s="495"/>
    </row>
    <row r="83" spans="1:8" s="3" customFormat="1" x14ac:dyDescent="0.55000000000000004">
      <c r="A83" s="494" t="s">
        <v>81</v>
      </c>
      <c r="B83" s="494"/>
      <c r="C83" s="494"/>
      <c r="D83" s="494"/>
      <c r="E83" s="494"/>
      <c r="F83" s="494"/>
      <c r="G83" s="494"/>
      <c r="H83" s="494"/>
    </row>
    <row r="84" spans="1:8" s="3" customFormat="1" x14ac:dyDescent="0.55000000000000004">
      <c r="A84" s="106" t="s">
        <v>79</v>
      </c>
      <c r="B84" s="106" t="s">
        <v>70</v>
      </c>
      <c r="C84" s="107" t="s">
        <v>80</v>
      </c>
      <c r="D84" s="108" t="s">
        <v>83</v>
      </c>
      <c r="E84" s="496" t="s">
        <v>1</v>
      </c>
      <c r="F84" s="496"/>
      <c r="G84" s="496"/>
      <c r="H84" s="496"/>
    </row>
    <row r="85" spans="1:8" s="3" customFormat="1" x14ac:dyDescent="0.55000000000000004">
      <c r="A85" s="499" t="s">
        <v>113</v>
      </c>
      <c r="B85" s="516" t="s">
        <v>50</v>
      </c>
      <c r="C85" s="57" t="s">
        <v>249</v>
      </c>
      <c r="D85" s="50"/>
      <c r="E85" s="496"/>
      <c r="F85" s="496"/>
      <c r="G85" s="496"/>
      <c r="H85" s="496"/>
    </row>
    <row r="86" spans="1:8" s="3" customFormat="1" x14ac:dyDescent="0.55000000000000004">
      <c r="A86" s="499"/>
      <c r="B86" s="517"/>
      <c r="C86" s="57" t="s">
        <v>380</v>
      </c>
      <c r="D86" s="50"/>
      <c r="E86" s="496"/>
      <c r="F86" s="496"/>
      <c r="G86" s="496"/>
      <c r="H86" s="496"/>
    </row>
    <row r="87" spans="1:8" s="3" customFormat="1" x14ac:dyDescent="0.55000000000000004">
      <c r="A87" s="499"/>
      <c r="B87" s="517"/>
      <c r="C87" s="57" t="s">
        <v>395</v>
      </c>
      <c r="D87" s="50"/>
      <c r="E87" s="496"/>
      <c r="F87" s="496"/>
      <c r="G87" s="496"/>
      <c r="H87" s="496"/>
    </row>
    <row r="88" spans="1:8" s="3" customFormat="1" x14ac:dyDescent="0.55000000000000004">
      <c r="A88" s="499"/>
      <c r="B88" s="517"/>
      <c r="C88" s="57" t="s">
        <v>369</v>
      </c>
      <c r="D88" s="50"/>
      <c r="E88" s="485"/>
      <c r="F88" s="485"/>
      <c r="G88" s="485"/>
      <c r="H88" s="485"/>
    </row>
    <row r="89" spans="1:8" s="3" customFormat="1" x14ac:dyDescent="0.55000000000000004">
      <c r="A89" s="499"/>
      <c r="B89" s="517"/>
      <c r="C89" s="57" t="s">
        <v>370</v>
      </c>
      <c r="D89" s="50"/>
      <c r="E89" s="485"/>
      <c r="F89" s="485"/>
      <c r="G89" s="485"/>
      <c r="H89" s="485"/>
    </row>
    <row r="90" spans="1:8" s="3" customFormat="1" ht="15.6" customHeight="1" x14ac:dyDescent="0.55000000000000004">
      <c r="A90" s="499"/>
      <c r="B90" s="517"/>
      <c r="C90" s="57" t="s">
        <v>397</v>
      </c>
      <c r="D90" s="50"/>
      <c r="E90" s="485" t="s">
        <v>394</v>
      </c>
      <c r="F90" s="485"/>
      <c r="G90" s="485"/>
      <c r="H90" s="485"/>
    </row>
    <row r="91" spans="1:8" s="3" customFormat="1" x14ac:dyDescent="0.55000000000000004">
      <c r="A91" s="499"/>
      <c r="B91" s="517"/>
      <c r="C91" s="57" t="s">
        <v>120</v>
      </c>
      <c r="D91" s="50"/>
      <c r="E91" s="485"/>
      <c r="F91" s="485"/>
      <c r="G91" s="485"/>
      <c r="H91" s="485"/>
    </row>
    <row r="92" spans="1:8" s="3" customFormat="1" x14ac:dyDescent="0.55000000000000004">
      <c r="A92" s="499"/>
      <c r="B92" s="517"/>
      <c r="C92" s="57" t="s">
        <v>381</v>
      </c>
      <c r="D92" s="50"/>
      <c r="E92" s="485"/>
      <c r="F92" s="485"/>
      <c r="G92" s="485"/>
      <c r="H92" s="485"/>
    </row>
    <row r="93" spans="1:8" s="3" customFormat="1" x14ac:dyDescent="0.55000000000000004">
      <c r="A93" s="499"/>
      <c r="B93" s="517"/>
      <c r="C93" s="57"/>
      <c r="D93" s="190"/>
      <c r="E93" s="485"/>
      <c r="F93" s="485"/>
      <c r="G93" s="485"/>
      <c r="H93" s="485"/>
    </row>
    <row r="94" spans="1:8" s="3" customFormat="1" x14ac:dyDescent="0.55000000000000004">
      <c r="A94" s="499"/>
      <c r="B94" s="518"/>
      <c r="C94" s="57"/>
      <c r="D94" s="50"/>
      <c r="E94" s="485"/>
      <c r="F94" s="485"/>
      <c r="G94" s="485"/>
      <c r="H94" s="485"/>
    </row>
    <row r="95" spans="1:8" s="3" customFormat="1" x14ac:dyDescent="0.55000000000000004">
      <c r="A95" s="186" t="s">
        <v>112</v>
      </c>
      <c r="B95" s="45" t="s">
        <v>50</v>
      </c>
      <c r="C95" s="54" t="s">
        <v>62</v>
      </c>
      <c r="D95" s="44">
        <f>SUM(D85:D94)</f>
        <v>0</v>
      </c>
      <c r="E95" s="504"/>
      <c r="F95" s="504"/>
      <c r="G95" s="504"/>
      <c r="H95" s="504"/>
    </row>
    <row r="96" spans="1:8" s="3" customFormat="1" x14ac:dyDescent="0.55000000000000004">
      <c r="A96" s="58" t="s">
        <v>111</v>
      </c>
      <c r="B96" s="59" t="s">
        <v>114</v>
      </c>
      <c r="C96" s="64" t="s">
        <v>115</v>
      </c>
      <c r="D96" s="68">
        <v>0.44450000000000001</v>
      </c>
      <c r="E96" s="484" t="s">
        <v>451</v>
      </c>
      <c r="F96" s="484"/>
      <c r="G96" s="484"/>
      <c r="H96" s="484"/>
    </row>
    <row r="97" spans="1:12" s="3" customFormat="1" x14ac:dyDescent="0.55000000000000004">
      <c r="A97" s="494" t="s">
        <v>84</v>
      </c>
      <c r="B97" s="494"/>
      <c r="C97" s="494"/>
      <c r="D97" s="494"/>
      <c r="E97" s="494"/>
      <c r="F97" s="494"/>
      <c r="G97" s="494"/>
      <c r="H97" s="494"/>
    </row>
    <row r="98" spans="1:12" s="3" customFormat="1" x14ac:dyDescent="0.55000000000000004">
      <c r="A98" s="416" t="s">
        <v>79</v>
      </c>
      <c r="B98" s="416" t="s">
        <v>70</v>
      </c>
      <c r="C98" s="77" t="s">
        <v>80</v>
      </c>
      <c r="D98" s="66" t="s">
        <v>83</v>
      </c>
      <c r="E98" s="496" t="s">
        <v>1</v>
      </c>
      <c r="F98" s="496"/>
      <c r="G98" s="496"/>
      <c r="H98" s="496"/>
    </row>
    <row r="99" spans="1:12" s="3" customFormat="1" x14ac:dyDescent="0.55000000000000004">
      <c r="A99" s="417" t="s">
        <v>85</v>
      </c>
      <c r="B99" s="45" t="s">
        <v>24</v>
      </c>
      <c r="C99" s="418" t="s">
        <v>86</v>
      </c>
      <c r="D99" s="424"/>
      <c r="E99" s="505"/>
      <c r="F99" s="505"/>
      <c r="G99" s="505"/>
      <c r="H99" s="505"/>
    </row>
    <row r="100" spans="1:12" s="3" customFormat="1" x14ac:dyDescent="0.55000000000000004">
      <c r="A100" s="519" t="s">
        <v>287</v>
      </c>
      <c r="B100" s="522" t="s">
        <v>90</v>
      </c>
      <c r="C100" s="67" t="s">
        <v>117</v>
      </c>
      <c r="D100" s="65" t="s">
        <v>137</v>
      </c>
      <c r="E100" s="66" t="s">
        <v>119</v>
      </c>
      <c r="F100" s="66" t="s">
        <v>90</v>
      </c>
      <c r="G100" s="526" t="s">
        <v>118</v>
      </c>
      <c r="H100" s="527"/>
    </row>
    <row r="101" spans="1:12" s="3" customFormat="1" x14ac:dyDescent="0.55000000000000004">
      <c r="A101" s="520"/>
      <c r="B101" s="523"/>
      <c r="C101" s="57" t="s">
        <v>390</v>
      </c>
      <c r="D101" s="36"/>
      <c r="E101" s="50"/>
      <c r="F101" s="50">
        <f>E101*D101</f>
        <v>0</v>
      </c>
      <c r="G101" s="483"/>
      <c r="H101" s="483"/>
    </row>
    <row r="102" spans="1:12" s="3" customFormat="1" x14ac:dyDescent="0.55000000000000004">
      <c r="A102" s="520"/>
      <c r="B102" s="523"/>
      <c r="C102" s="47" t="s">
        <v>371</v>
      </c>
      <c r="D102" s="36"/>
      <c r="E102" s="50"/>
      <c r="F102" s="50">
        <f t="shared" ref="F102:F103" si="0">E102*D102</f>
        <v>0</v>
      </c>
      <c r="G102" s="483"/>
      <c r="H102" s="483"/>
    </row>
    <row r="103" spans="1:12" s="3" customFormat="1" x14ac:dyDescent="0.55000000000000004">
      <c r="A103" s="520"/>
      <c r="B103" s="523"/>
      <c r="C103" s="47" t="s">
        <v>396</v>
      </c>
      <c r="D103" s="36"/>
      <c r="E103" s="36"/>
      <c r="F103" s="50">
        <f t="shared" si="0"/>
        <v>0</v>
      </c>
      <c r="G103" s="483"/>
      <c r="H103" s="483"/>
    </row>
    <row r="104" spans="1:12" s="3" customFormat="1" x14ac:dyDescent="0.55000000000000004">
      <c r="A104" s="520"/>
      <c r="B104" s="523"/>
      <c r="C104" s="47" t="s">
        <v>398</v>
      </c>
      <c r="D104" s="36"/>
      <c r="E104" s="36"/>
      <c r="F104" s="356">
        <f>SUM(F101:F103)</f>
        <v>0</v>
      </c>
      <c r="G104" s="483"/>
      <c r="H104" s="483"/>
    </row>
    <row r="105" spans="1:12" s="3" customFormat="1" x14ac:dyDescent="0.55000000000000004">
      <c r="A105" s="520"/>
      <c r="B105" s="523"/>
      <c r="C105" s="47" t="s">
        <v>399</v>
      </c>
      <c r="D105" s="36"/>
      <c r="E105" s="348"/>
      <c r="F105" s="348"/>
      <c r="G105" s="483"/>
      <c r="H105" s="483"/>
    </row>
    <row r="106" spans="1:12" s="3" customFormat="1" x14ac:dyDescent="0.55000000000000004">
      <c r="A106" s="521"/>
      <c r="B106" s="524"/>
      <c r="C106" s="54" t="s">
        <v>91</v>
      </c>
      <c r="D106" s="55"/>
      <c r="E106" s="44"/>
      <c r="F106" s="69">
        <f>SUM(F101:F105)</f>
        <v>0</v>
      </c>
      <c r="G106" s="483"/>
      <c r="H106" s="483"/>
    </row>
    <row r="107" spans="1:12" s="3" customFormat="1" x14ac:dyDescent="0.55000000000000004">
      <c r="A107" s="58" t="s">
        <v>87</v>
      </c>
      <c r="B107" s="59" t="s">
        <v>89</v>
      </c>
      <c r="C107" s="60" t="s">
        <v>116</v>
      </c>
      <c r="D107" s="61" t="s">
        <v>8</v>
      </c>
      <c r="E107" s="62" t="s">
        <v>8</v>
      </c>
      <c r="F107" s="68">
        <v>1.9583999999999997</v>
      </c>
      <c r="G107" s="492"/>
      <c r="H107" s="492"/>
      <c r="I107" s="484" t="s">
        <v>451</v>
      </c>
      <c r="J107" s="484"/>
      <c r="K107" s="484"/>
      <c r="L107" s="484"/>
    </row>
    <row r="108" spans="1:12" s="3" customFormat="1" ht="31.2" x14ac:dyDescent="0.55000000000000004">
      <c r="A108" s="46" t="s">
        <v>21</v>
      </c>
      <c r="B108" s="43" t="s">
        <v>35</v>
      </c>
      <c r="C108" s="47" t="s">
        <v>22</v>
      </c>
      <c r="D108" s="56"/>
      <c r="E108" s="528"/>
      <c r="F108" s="529"/>
      <c r="G108" s="483"/>
      <c r="H108" s="483"/>
    </row>
    <row r="109" spans="1:12" s="3" customFormat="1" x14ac:dyDescent="0.55000000000000004">
      <c r="A109" s="494" t="s">
        <v>97</v>
      </c>
      <c r="B109" s="494"/>
      <c r="C109" s="494"/>
      <c r="D109" s="494"/>
      <c r="E109" s="494"/>
      <c r="F109" s="494"/>
      <c r="G109" s="494"/>
      <c r="H109" s="494"/>
      <c r="J109" s="80"/>
    </row>
    <row r="110" spans="1:12" s="3" customFormat="1" x14ac:dyDescent="0.55000000000000004">
      <c r="A110" s="106" t="s">
        <v>79</v>
      </c>
      <c r="B110" s="106" t="s">
        <v>70</v>
      </c>
      <c r="C110" s="107" t="s">
        <v>80</v>
      </c>
      <c r="D110" s="108" t="s">
        <v>83</v>
      </c>
      <c r="E110" s="491" t="s">
        <v>1</v>
      </c>
      <c r="F110" s="491"/>
      <c r="G110" s="491"/>
      <c r="H110" s="491"/>
    </row>
    <row r="111" spans="1:12" s="3" customFormat="1" x14ac:dyDescent="0.55000000000000004">
      <c r="A111" s="499" t="s">
        <v>45</v>
      </c>
      <c r="B111" s="159" t="s">
        <v>44</v>
      </c>
      <c r="C111" s="408" t="s">
        <v>380</v>
      </c>
      <c r="D111" s="207">
        <v>0</v>
      </c>
      <c r="E111" s="485"/>
      <c r="F111" s="485"/>
      <c r="G111" s="485"/>
      <c r="H111" s="485"/>
    </row>
    <row r="112" spans="1:12" s="3" customFormat="1" x14ac:dyDescent="0.55000000000000004">
      <c r="A112" s="499"/>
      <c r="B112" s="159" t="s">
        <v>44</v>
      </c>
      <c r="C112" s="408" t="s">
        <v>98</v>
      </c>
      <c r="D112" s="207">
        <v>0</v>
      </c>
      <c r="E112" s="485"/>
      <c r="F112" s="485"/>
      <c r="G112" s="485"/>
      <c r="H112" s="485"/>
    </row>
    <row r="113" spans="1:8" s="3" customFormat="1" x14ac:dyDescent="0.55000000000000004">
      <c r="A113" s="499"/>
      <c r="B113" s="159" t="s">
        <v>44</v>
      </c>
      <c r="C113" s="408" t="s">
        <v>405</v>
      </c>
      <c r="D113" s="207">
        <v>0</v>
      </c>
      <c r="E113" s="485"/>
      <c r="F113" s="485"/>
      <c r="G113" s="485"/>
      <c r="H113" s="485"/>
    </row>
    <row r="114" spans="1:8" s="3" customFormat="1" x14ac:dyDescent="0.55000000000000004">
      <c r="A114" s="499"/>
      <c r="B114" s="159" t="s">
        <v>44</v>
      </c>
      <c r="C114" s="408" t="s">
        <v>370</v>
      </c>
      <c r="D114" s="207">
        <v>0</v>
      </c>
      <c r="E114" s="485"/>
      <c r="F114" s="485"/>
      <c r="G114" s="485"/>
      <c r="H114" s="485"/>
    </row>
    <row r="115" spans="1:8" s="3" customFormat="1" x14ac:dyDescent="0.55000000000000004">
      <c r="A115" s="499"/>
      <c r="B115" s="159" t="s">
        <v>44</v>
      </c>
      <c r="C115" s="408" t="s">
        <v>372</v>
      </c>
      <c r="D115" s="207">
        <v>0</v>
      </c>
      <c r="E115" s="485"/>
      <c r="F115" s="485"/>
      <c r="G115" s="485"/>
      <c r="H115" s="485"/>
    </row>
    <row r="116" spans="1:8" s="3" customFormat="1" x14ac:dyDescent="0.55000000000000004">
      <c r="A116" s="499"/>
      <c r="B116" s="159" t="s">
        <v>44</v>
      </c>
      <c r="C116" s="408" t="s">
        <v>396</v>
      </c>
      <c r="D116" s="207">
        <v>0</v>
      </c>
      <c r="E116" s="485"/>
      <c r="F116" s="485"/>
      <c r="G116" s="485"/>
      <c r="H116" s="485"/>
    </row>
    <row r="117" spans="1:8" s="3" customFormat="1" x14ac:dyDescent="0.55000000000000004">
      <c r="A117" s="499"/>
      <c r="B117" s="159" t="s">
        <v>44</v>
      </c>
      <c r="C117" s="408" t="s">
        <v>110</v>
      </c>
      <c r="D117" s="207">
        <v>0</v>
      </c>
      <c r="E117" s="485"/>
      <c r="F117" s="485"/>
      <c r="G117" s="485"/>
      <c r="H117" s="485"/>
    </row>
    <row r="118" spans="1:8" s="3" customFormat="1" x14ac:dyDescent="0.55000000000000004">
      <c r="A118" s="499"/>
      <c r="B118" s="159" t="s">
        <v>44</v>
      </c>
      <c r="C118" s="408" t="s">
        <v>404</v>
      </c>
      <c r="D118" s="207">
        <v>0</v>
      </c>
      <c r="E118" s="485"/>
      <c r="F118" s="485"/>
      <c r="G118" s="485"/>
      <c r="H118" s="485"/>
    </row>
    <row r="119" spans="1:8" s="3" customFormat="1" x14ac:dyDescent="0.55000000000000004">
      <c r="A119" s="499" t="s">
        <v>26</v>
      </c>
      <c r="B119" s="355" t="s">
        <v>44</v>
      </c>
      <c r="C119" s="102" t="s">
        <v>46</v>
      </c>
      <c r="D119" s="207">
        <v>0</v>
      </c>
      <c r="E119" s="485"/>
      <c r="F119" s="485"/>
      <c r="G119" s="485"/>
      <c r="H119" s="485"/>
    </row>
    <row r="120" spans="1:8" s="3" customFormat="1" x14ac:dyDescent="0.55000000000000004">
      <c r="A120" s="499"/>
      <c r="B120" s="45" t="s">
        <v>44</v>
      </c>
      <c r="C120" s="47" t="s">
        <v>99</v>
      </c>
      <c r="D120" s="207">
        <v>0</v>
      </c>
      <c r="E120" s="485"/>
      <c r="F120" s="485"/>
      <c r="G120" s="485"/>
      <c r="H120" s="485"/>
    </row>
    <row r="121" spans="1:8" s="3" customFormat="1" x14ac:dyDescent="0.55000000000000004">
      <c r="A121" s="170" t="s">
        <v>100</v>
      </c>
      <c r="B121" s="159" t="s">
        <v>44</v>
      </c>
      <c r="C121" s="79"/>
      <c r="D121" s="173">
        <f>SUM(D111:D120)</f>
        <v>0</v>
      </c>
      <c r="E121" s="485"/>
      <c r="F121" s="485"/>
      <c r="G121" s="485"/>
      <c r="H121" s="485"/>
    </row>
    <row r="122" spans="1:8" s="3" customFormat="1" x14ac:dyDescent="0.55000000000000004">
      <c r="A122" s="58" t="s">
        <v>262</v>
      </c>
      <c r="B122" s="59" t="s">
        <v>263</v>
      </c>
      <c r="C122" s="60"/>
      <c r="D122" s="63">
        <v>543</v>
      </c>
      <c r="E122" s="484" t="s">
        <v>451</v>
      </c>
      <c r="F122" s="484"/>
      <c r="G122" s="484"/>
      <c r="H122" s="484"/>
    </row>
    <row r="123" spans="1:8" s="3" customFormat="1" x14ac:dyDescent="0.55000000000000004">
      <c r="A123" s="494" t="s">
        <v>101</v>
      </c>
      <c r="B123" s="494"/>
      <c r="C123" s="494"/>
      <c r="D123" s="494"/>
      <c r="E123" s="494"/>
      <c r="F123" s="494"/>
      <c r="G123" s="494"/>
      <c r="H123" s="494"/>
    </row>
    <row r="124" spans="1:8" s="3" customFormat="1" x14ac:dyDescent="0.55000000000000004">
      <c r="A124" s="106" t="s">
        <v>79</v>
      </c>
      <c r="B124" s="113" t="s">
        <v>70</v>
      </c>
      <c r="C124" s="77" t="s">
        <v>80</v>
      </c>
      <c r="D124" s="66" t="s">
        <v>406</v>
      </c>
      <c r="E124" s="353" t="s">
        <v>407</v>
      </c>
      <c r="F124" s="353" t="s">
        <v>408</v>
      </c>
      <c r="G124" s="488" t="s">
        <v>1</v>
      </c>
      <c r="H124" s="489"/>
    </row>
    <row r="125" spans="1:8" s="3" customFormat="1" ht="31.2" x14ac:dyDescent="0.55000000000000004">
      <c r="A125" s="101" t="s">
        <v>27</v>
      </c>
      <c r="B125" s="357" t="s">
        <v>29</v>
      </c>
      <c r="C125" s="47" t="s">
        <v>22</v>
      </c>
      <c r="D125" s="36"/>
      <c r="E125" s="356"/>
      <c r="F125" s="207"/>
      <c r="G125" s="483" t="s">
        <v>104</v>
      </c>
      <c r="H125" s="483"/>
    </row>
    <row r="126" spans="1:8" s="3" customFormat="1" ht="31.2" x14ac:dyDescent="0.55000000000000004">
      <c r="A126" s="33" t="s">
        <v>102</v>
      </c>
      <c r="B126" s="45" t="s">
        <v>29</v>
      </c>
      <c r="C126" s="47" t="s">
        <v>103</v>
      </c>
      <c r="D126" s="153">
        <f>F106</f>
        <v>0</v>
      </c>
      <c r="E126" s="83">
        <v>0.17</v>
      </c>
      <c r="F126" s="51">
        <f>E126*D126</f>
        <v>0</v>
      </c>
      <c r="G126" s="483" t="s">
        <v>288</v>
      </c>
      <c r="H126" s="483"/>
    </row>
    <row r="127" spans="1:8" s="3" customFormat="1" x14ac:dyDescent="0.55000000000000004">
      <c r="A127" s="33" t="s">
        <v>105</v>
      </c>
      <c r="B127" s="45" t="s">
        <v>29</v>
      </c>
      <c r="C127" s="47" t="s">
        <v>106</v>
      </c>
      <c r="D127" s="36"/>
      <c r="E127" s="51"/>
      <c r="F127" s="51">
        <f>E127*D127</f>
        <v>0</v>
      </c>
      <c r="G127" s="483" t="s">
        <v>107</v>
      </c>
      <c r="H127" s="483"/>
    </row>
    <row r="128" spans="1:8" s="3" customFormat="1" x14ac:dyDescent="0.55000000000000004">
      <c r="A128" s="33" t="s">
        <v>28</v>
      </c>
      <c r="B128" s="43" t="s">
        <v>29</v>
      </c>
      <c r="C128" s="47" t="s">
        <v>108</v>
      </c>
      <c r="D128" s="36"/>
      <c r="E128" s="51"/>
      <c r="F128" s="51">
        <f>E128*D128</f>
        <v>0</v>
      </c>
      <c r="G128" s="483" t="s">
        <v>109</v>
      </c>
      <c r="H128" s="483"/>
    </row>
    <row r="129" spans="1:12" s="3" customFormat="1" x14ac:dyDescent="0.55000000000000004">
      <c r="A129" s="209" t="s">
        <v>289</v>
      </c>
      <c r="B129" s="159" t="s">
        <v>29</v>
      </c>
      <c r="C129" s="79"/>
      <c r="D129" s="78" t="s">
        <v>8</v>
      </c>
      <c r="E129" s="174" t="s">
        <v>8</v>
      </c>
      <c r="F129" s="173">
        <f>F128+F127+F126+F125</f>
        <v>0</v>
      </c>
      <c r="G129" s="490"/>
      <c r="H129" s="490"/>
    </row>
    <row r="130" spans="1:12" s="3" customFormat="1" x14ac:dyDescent="0.55000000000000004">
      <c r="A130" s="58" t="s">
        <v>289</v>
      </c>
      <c r="B130" s="59" t="s">
        <v>261</v>
      </c>
      <c r="C130" s="60"/>
      <c r="D130" s="61"/>
      <c r="E130" s="175"/>
      <c r="F130" s="63">
        <v>79</v>
      </c>
      <c r="G130" s="486"/>
      <c r="H130" s="487"/>
      <c r="I130" s="484" t="s">
        <v>451</v>
      </c>
      <c r="J130" s="484"/>
      <c r="K130" s="484"/>
      <c r="L130" s="484"/>
    </row>
    <row r="131" spans="1:12" s="3" customFormat="1" x14ac:dyDescent="0.55000000000000004">
      <c r="A131" s="494" t="s">
        <v>92</v>
      </c>
      <c r="B131" s="494"/>
      <c r="C131" s="494"/>
      <c r="D131" s="494"/>
      <c r="E131" s="494"/>
      <c r="F131" s="494"/>
      <c r="G131" s="494"/>
      <c r="H131" s="494"/>
    </row>
    <row r="132" spans="1:12" s="3" customFormat="1" x14ac:dyDescent="0.55000000000000004">
      <c r="A132" s="402" t="s">
        <v>79</v>
      </c>
      <c r="B132" s="402" t="s">
        <v>70</v>
      </c>
      <c r="C132" s="77" t="s">
        <v>80</v>
      </c>
      <c r="D132" s="66" t="s">
        <v>83</v>
      </c>
      <c r="E132" s="491" t="s">
        <v>1</v>
      </c>
      <c r="F132" s="491"/>
      <c r="G132" s="491"/>
      <c r="H132" s="491"/>
    </row>
    <row r="133" spans="1:12" x14ac:dyDescent="0.55000000000000004">
      <c r="A133" s="499" t="s">
        <v>95</v>
      </c>
      <c r="B133" s="45" t="s">
        <v>24</v>
      </c>
      <c r="C133" s="56" t="s">
        <v>25</v>
      </c>
      <c r="D133" s="36"/>
      <c r="E133" s="485"/>
      <c r="F133" s="485"/>
      <c r="G133" s="485"/>
      <c r="H133" s="485"/>
    </row>
    <row r="134" spans="1:12" x14ac:dyDescent="0.55000000000000004">
      <c r="A134" s="499"/>
      <c r="B134" s="45" t="s">
        <v>400</v>
      </c>
      <c r="C134" s="56" t="s">
        <v>403</v>
      </c>
      <c r="D134" s="36"/>
      <c r="E134" s="485"/>
      <c r="F134" s="485"/>
      <c r="G134" s="485"/>
      <c r="H134" s="485"/>
    </row>
    <row r="135" spans="1:12" x14ac:dyDescent="0.55000000000000004">
      <c r="A135" s="499"/>
      <c r="B135" s="45" t="s">
        <v>401</v>
      </c>
      <c r="C135" s="56" t="s">
        <v>402</v>
      </c>
      <c r="D135" s="36"/>
      <c r="E135" s="485"/>
      <c r="F135" s="485"/>
      <c r="G135" s="485"/>
      <c r="H135" s="485"/>
    </row>
    <row r="136" spans="1:12" x14ac:dyDescent="0.55000000000000004">
      <c r="A136" s="499"/>
      <c r="B136" s="45" t="s">
        <v>24</v>
      </c>
      <c r="C136" s="56" t="s">
        <v>93</v>
      </c>
      <c r="D136" s="36"/>
      <c r="E136" s="485"/>
      <c r="F136" s="485"/>
      <c r="G136" s="485"/>
      <c r="H136" s="485"/>
    </row>
    <row r="137" spans="1:12" x14ac:dyDescent="0.55000000000000004">
      <c r="A137" s="499"/>
      <c r="B137" s="45" t="s">
        <v>24</v>
      </c>
      <c r="C137" s="525" t="s">
        <v>94</v>
      </c>
      <c r="D137" s="36"/>
      <c r="E137" s="485"/>
      <c r="F137" s="485"/>
      <c r="G137" s="485"/>
      <c r="H137" s="485"/>
    </row>
    <row r="138" spans="1:12" x14ac:dyDescent="0.55000000000000004">
      <c r="A138" s="499"/>
      <c r="B138" s="45" t="s">
        <v>96</v>
      </c>
      <c r="C138" s="525"/>
      <c r="D138" s="36"/>
      <c r="E138" s="485"/>
      <c r="F138" s="485"/>
      <c r="G138" s="485"/>
      <c r="H138" s="485"/>
    </row>
  </sheetData>
  <mergeCells count="79">
    <mergeCell ref="A119:A120"/>
    <mergeCell ref="A100:A106"/>
    <mergeCell ref="B100:B106"/>
    <mergeCell ref="A133:A138"/>
    <mergeCell ref="C137:C138"/>
    <mergeCell ref="A131:H131"/>
    <mergeCell ref="A109:H109"/>
    <mergeCell ref="A123:H123"/>
    <mergeCell ref="G102:H102"/>
    <mergeCell ref="G103:H103"/>
    <mergeCell ref="G105:H105"/>
    <mergeCell ref="A111:A118"/>
    <mergeCell ref="G100:H100"/>
    <mergeCell ref="G101:H101"/>
    <mergeCell ref="E108:F108"/>
    <mergeCell ref="E133:H133"/>
    <mergeCell ref="B6:C6"/>
    <mergeCell ref="B7:C7"/>
    <mergeCell ref="B8:C8"/>
    <mergeCell ref="B9:C9"/>
    <mergeCell ref="G104:H104"/>
    <mergeCell ref="B10:C10"/>
    <mergeCell ref="F67:F68"/>
    <mergeCell ref="F69:F70"/>
    <mergeCell ref="B85:B94"/>
    <mergeCell ref="E85:H85"/>
    <mergeCell ref="E86:H86"/>
    <mergeCell ref="E87:H87"/>
    <mergeCell ref="E88:H88"/>
    <mergeCell ref="E89:H89"/>
    <mergeCell ref="E90:H90"/>
    <mergeCell ref="E91:H91"/>
    <mergeCell ref="G106:H106"/>
    <mergeCell ref="A64:A65"/>
    <mergeCell ref="A85:A94"/>
    <mergeCell ref="E92:H92"/>
    <mergeCell ref="E93:H93"/>
    <mergeCell ref="A97:H97"/>
    <mergeCell ref="A67:B68"/>
    <mergeCell ref="E94:H94"/>
    <mergeCell ref="E95:H95"/>
    <mergeCell ref="E96:H96"/>
    <mergeCell ref="E98:H98"/>
    <mergeCell ref="E99:H99"/>
    <mergeCell ref="A55:A56"/>
    <mergeCell ref="A60:A61"/>
    <mergeCell ref="A83:H83"/>
    <mergeCell ref="A82:H82"/>
    <mergeCell ref="E84:H84"/>
    <mergeCell ref="E138:H138"/>
    <mergeCell ref="E110:H110"/>
    <mergeCell ref="E111:H111"/>
    <mergeCell ref="E112:H112"/>
    <mergeCell ref="E113:H113"/>
    <mergeCell ref="E114:H114"/>
    <mergeCell ref="E115:H115"/>
    <mergeCell ref="E116:H116"/>
    <mergeCell ref="E117:H117"/>
    <mergeCell ref="E118:H118"/>
    <mergeCell ref="E119:H119"/>
    <mergeCell ref="E120:H120"/>
    <mergeCell ref="E121:H121"/>
    <mergeCell ref="E137:H137"/>
    <mergeCell ref="G108:H108"/>
    <mergeCell ref="I107:L107"/>
    <mergeCell ref="I130:L130"/>
    <mergeCell ref="E135:H135"/>
    <mergeCell ref="E136:H136"/>
    <mergeCell ref="G125:H125"/>
    <mergeCell ref="G126:H126"/>
    <mergeCell ref="G127:H127"/>
    <mergeCell ref="G128:H128"/>
    <mergeCell ref="E134:H134"/>
    <mergeCell ref="G130:H130"/>
    <mergeCell ref="G124:H124"/>
    <mergeCell ref="G129:H129"/>
    <mergeCell ref="E122:H122"/>
    <mergeCell ref="E132:H132"/>
    <mergeCell ref="G107:H107"/>
  </mergeCells>
  <phoneticPr fontId="16" type="noConversion"/>
  <pageMargins left="0.7" right="0.7" top="0.75" bottom="0.75" header="0.3" footer="0.3"/>
  <pageSetup paperSize="9" orientation="portrait" r:id="rId1"/>
  <ignoredErrors>
    <ignoredError sqref="F104"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220"/>
  <sheetViews>
    <sheetView zoomScale="50" zoomScaleNormal="50" workbookViewId="0">
      <selection activeCell="A53" sqref="A53"/>
    </sheetView>
  </sheetViews>
  <sheetFormatPr defaultColWidth="8.83984375" defaultRowHeight="15.6" x14ac:dyDescent="0.55000000000000004"/>
  <cols>
    <col min="1" max="1" width="38.15625" style="8" customWidth="1"/>
    <col min="2" max="2" width="19.15625" style="9" customWidth="1"/>
    <col min="3" max="3" width="77.15625" style="10" customWidth="1"/>
    <col min="4" max="4" width="30" style="9" customWidth="1"/>
    <col min="5" max="5" width="26.15625" style="21" customWidth="1"/>
    <col min="6" max="6" width="23.578125" style="21" customWidth="1"/>
    <col min="7" max="7" width="22.15625" style="8" customWidth="1"/>
    <col min="8" max="8" width="22.41796875" style="194" customWidth="1"/>
    <col min="9" max="16384" width="8.83984375" style="2"/>
  </cols>
  <sheetData>
    <row r="2" spans="1:8" s="1" customFormat="1" ht="18.3" x14ac:dyDescent="0.7">
      <c r="A2" s="137" t="s">
        <v>0</v>
      </c>
      <c r="B2" s="137"/>
      <c r="C2" s="138"/>
      <c r="D2" s="37"/>
      <c r="E2" s="37"/>
      <c r="F2" s="37"/>
      <c r="G2" s="137"/>
      <c r="H2" s="139"/>
    </row>
    <row r="3" spans="1:8" customFormat="1" x14ac:dyDescent="0.55000000000000004">
      <c r="A3" s="30"/>
      <c r="B3" s="30"/>
      <c r="C3" s="140"/>
      <c r="D3" s="29"/>
      <c r="E3" s="141"/>
      <c r="F3" s="141"/>
      <c r="G3" s="30"/>
      <c r="H3" s="195"/>
    </row>
    <row r="4" spans="1:8" s="74" customFormat="1" x14ac:dyDescent="0.55000000000000004">
      <c r="A4" s="142" t="s">
        <v>30</v>
      </c>
      <c r="B4" s="143"/>
      <c r="C4" s="144"/>
      <c r="D4" s="73"/>
      <c r="E4" s="143"/>
      <c r="F4" s="143"/>
      <c r="G4" s="143"/>
      <c r="H4" s="196"/>
    </row>
    <row r="5" spans="1:8" customFormat="1" x14ac:dyDescent="0.55000000000000004">
      <c r="A5" s="30"/>
      <c r="B5" s="30"/>
      <c r="C5" s="140"/>
      <c r="D5" s="29"/>
      <c r="E5" s="141"/>
      <c r="F5" s="141"/>
      <c r="G5" s="30"/>
      <c r="H5" s="195"/>
    </row>
    <row r="6" spans="1:8" s="4" customFormat="1" x14ac:dyDescent="0.55000000000000004">
      <c r="A6" s="116" t="s">
        <v>10</v>
      </c>
      <c r="B6" s="506" t="s">
        <v>11</v>
      </c>
      <c r="C6" s="507"/>
      <c r="D6" s="5"/>
      <c r="E6" s="49" t="s">
        <v>391</v>
      </c>
      <c r="F6" s="49"/>
      <c r="G6" s="30"/>
    </row>
    <row r="7" spans="1:8" s="3" customFormat="1" x14ac:dyDescent="0.55000000000000004">
      <c r="A7" s="76" t="s">
        <v>12</v>
      </c>
      <c r="B7" s="510" t="s">
        <v>78</v>
      </c>
      <c r="C7" s="511"/>
      <c r="D7" s="5"/>
      <c r="E7" s="394"/>
      <c r="F7" s="540" t="s">
        <v>392</v>
      </c>
      <c r="G7" s="540"/>
      <c r="H7" s="540"/>
    </row>
    <row r="8" spans="1:8" s="3" customFormat="1" x14ac:dyDescent="0.55000000000000004">
      <c r="A8" s="31" t="s">
        <v>13</v>
      </c>
      <c r="B8" s="512" t="s">
        <v>19</v>
      </c>
      <c r="C8" s="513"/>
      <c r="E8" s="395"/>
      <c r="F8" s="540" t="s">
        <v>393</v>
      </c>
      <c r="G8" s="540"/>
      <c r="H8" s="540"/>
    </row>
    <row r="9" spans="1:8" s="3" customFormat="1" x14ac:dyDescent="0.55000000000000004">
      <c r="A9" s="34" t="s">
        <v>15</v>
      </c>
      <c r="B9" s="508" t="s">
        <v>14</v>
      </c>
      <c r="C9" s="509"/>
      <c r="F9" s="49"/>
      <c r="G9" s="6"/>
      <c r="H9" s="197"/>
    </row>
    <row r="10" spans="1:8" s="3" customFormat="1" x14ac:dyDescent="0.55000000000000004">
      <c r="A10" s="76" t="s">
        <v>17</v>
      </c>
      <c r="B10" s="510" t="s">
        <v>16</v>
      </c>
      <c r="C10" s="511"/>
      <c r="F10" s="49"/>
      <c r="G10" s="6"/>
      <c r="H10" s="197"/>
    </row>
    <row r="11" spans="1:8" s="3" customFormat="1" x14ac:dyDescent="0.55000000000000004">
      <c r="A11" s="31" t="s">
        <v>18</v>
      </c>
      <c r="B11" s="512" t="s">
        <v>183</v>
      </c>
      <c r="C11" s="513"/>
      <c r="F11" s="49"/>
      <c r="G11" s="6"/>
      <c r="H11" s="197"/>
    </row>
    <row r="12" spans="1:8" s="3" customFormat="1" x14ac:dyDescent="0.55000000000000004">
      <c r="A12" s="6"/>
      <c r="B12" s="6"/>
      <c r="C12" s="7"/>
      <c r="D12" s="148"/>
      <c r="E12" s="148"/>
      <c r="F12" s="2"/>
      <c r="G12" s="6"/>
      <c r="H12" s="197"/>
    </row>
    <row r="13" spans="1:8" x14ac:dyDescent="0.55000000000000004">
      <c r="A13" s="541" t="s">
        <v>185</v>
      </c>
      <c r="B13" s="542"/>
      <c r="C13" s="542"/>
      <c r="D13" s="542"/>
      <c r="E13" s="542"/>
      <c r="F13" s="543"/>
      <c r="G13" s="145"/>
    </row>
    <row r="14" spans="1:8" ht="31.2" x14ac:dyDescent="0.55000000000000004">
      <c r="A14" s="120" t="s">
        <v>66</v>
      </c>
      <c r="B14" s="120" t="s">
        <v>67</v>
      </c>
      <c r="C14" s="120" t="s">
        <v>141</v>
      </c>
      <c r="D14" s="404" t="s">
        <v>140</v>
      </c>
      <c r="E14" s="405" t="s">
        <v>184</v>
      </c>
      <c r="F14" s="429" t="s">
        <v>1</v>
      </c>
      <c r="G14" s="194"/>
      <c r="H14" s="2"/>
    </row>
    <row r="15" spans="1:8" x14ac:dyDescent="0.55000000000000004">
      <c r="A15" s="393" t="s">
        <v>264</v>
      </c>
      <c r="B15" s="171" t="s">
        <v>265</v>
      </c>
      <c r="C15" s="171"/>
      <c r="D15" s="171">
        <v>500</v>
      </c>
      <c r="E15" s="172"/>
      <c r="F15" s="149"/>
      <c r="G15" s="2"/>
      <c r="H15" s="2"/>
    </row>
    <row r="16" spans="1:8" x14ac:dyDescent="0.55000000000000004">
      <c r="A16" s="534" t="s">
        <v>121</v>
      </c>
      <c r="B16" s="535"/>
      <c r="C16" s="535"/>
      <c r="D16" s="535"/>
      <c r="E16" s="535"/>
      <c r="F16" s="536"/>
      <c r="G16" s="2"/>
      <c r="H16" s="2"/>
    </row>
    <row r="17" spans="1:8" x14ac:dyDescent="0.55000000000000004">
      <c r="A17" s="393" t="s">
        <v>63</v>
      </c>
      <c r="B17" s="120" t="s">
        <v>24</v>
      </c>
      <c r="C17" s="12" t="s">
        <v>8</v>
      </c>
      <c r="D17" s="98">
        <f>UASB!D53</f>
        <v>99.874573999999996</v>
      </c>
      <c r="E17" s="120"/>
      <c r="F17" s="149"/>
      <c r="G17" s="2"/>
      <c r="H17" s="2"/>
    </row>
    <row r="18" spans="1:8" x14ac:dyDescent="0.55000000000000004">
      <c r="A18" s="393" t="s">
        <v>122</v>
      </c>
      <c r="B18" s="120" t="s">
        <v>38</v>
      </c>
      <c r="C18" s="12" t="s">
        <v>8</v>
      </c>
      <c r="D18" s="12">
        <v>173</v>
      </c>
      <c r="E18" s="12"/>
      <c r="F18" s="430"/>
      <c r="G18" s="2"/>
      <c r="H18" s="2"/>
    </row>
    <row r="19" spans="1:8" x14ac:dyDescent="0.55000000000000004">
      <c r="A19" s="393" t="s">
        <v>123</v>
      </c>
      <c r="B19" s="120" t="s">
        <v>38</v>
      </c>
      <c r="C19" s="12" t="s">
        <v>8</v>
      </c>
      <c r="D19" s="12">
        <v>99.4</v>
      </c>
      <c r="E19" s="12"/>
      <c r="F19" s="430"/>
      <c r="G19" s="2"/>
      <c r="H19" s="2"/>
    </row>
    <row r="20" spans="1:8" x14ac:dyDescent="0.55000000000000004">
      <c r="A20" s="393" t="s">
        <v>196</v>
      </c>
      <c r="B20" s="120" t="s">
        <v>8</v>
      </c>
      <c r="C20" s="12" t="s">
        <v>8</v>
      </c>
      <c r="D20" s="90">
        <f>D18/D19</f>
        <v>1.7404426559356136</v>
      </c>
      <c r="E20" s="12"/>
      <c r="F20" s="430"/>
      <c r="G20" s="2"/>
      <c r="H20" s="2"/>
    </row>
    <row r="21" spans="1:8" x14ac:dyDescent="0.55000000000000004">
      <c r="A21" s="393" t="s">
        <v>124</v>
      </c>
      <c r="B21" s="120" t="s">
        <v>38</v>
      </c>
      <c r="C21" s="12" t="s">
        <v>8</v>
      </c>
      <c r="D21" s="12">
        <v>90</v>
      </c>
      <c r="E21" s="12"/>
      <c r="F21" s="430"/>
      <c r="G21" s="2"/>
      <c r="H21" s="2"/>
    </row>
    <row r="22" spans="1:8" x14ac:dyDescent="0.55000000000000004">
      <c r="A22" s="131" t="s">
        <v>244</v>
      </c>
      <c r="B22" s="130" t="s">
        <v>245</v>
      </c>
      <c r="C22" s="12" t="s">
        <v>8</v>
      </c>
      <c r="D22" s="91">
        <f>D21*D17/1000</f>
        <v>8.9887116599999999</v>
      </c>
      <c r="E22" s="12"/>
      <c r="F22" s="430"/>
      <c r="G22" s="2"/>
      <c r="H22" s="2"/>
    </row>
    <row r="23" spans="1:8" x14ac:dyDescent="0.55000000000000004">
      <c r="A23" s="117" t="s">
        <v>207</v>
      </c>
      <c r="B23" s="120" t="s">
        <v>208</v>
      </c>
      <c r="C23" s="12" t="s">
        <v>8</v>
      </c>
      <c r="D23" s="91">
        <f>D19*D17/1000</f>
        <v>9.9275326556000003</v>
      </c>
      <c r="E23" s="12"/>
      <c r="F23" s="430"/>
      <c r="G23" s="2"/>
      <c r="H23" s="2"/>
    </row>
    <row r="24" spans="1:8" x14ac:dyDescent="0.55000000000000004">
      <c r="A24" s="393" t="s">
        <v>125</v>
      </c>
      <c r="B24" s="12" t="s">
        <v>8</v>
      </c>
      <c r="C24" s="12" t="s">
        <v>8</v>
      </c>
      <c r="D24" s="91">
        <v>7.3</v>
      </c>
      <c r="E24" s="12"/>
      <c r="F24" s="430"/>
      <c r="G24" s="2"/>
      <c r="H24" s="2"/>
    </row>
    <row r="25" spans="1:8" x14ac:dyDescent="0.55000000000000004">
      <c r="A25" s="393" t="s">
        <v>126</v>
      </c>
      <c r="B25" s="12" t="s">
        <v>127</v>
      </c>
      <c r="C25" s="12" t="s">
        <v>8</v>
      </c>
      <c r="D25" s="91"/>
      <c r="E25" s="12"/>
      <c r="F25" s="430"/>
      <c r="G25" s="2"/>
      <c r="H25" s="2"/>
    </row>
    <row r="26" spans="1:8" x14ac:dyDescent="0.55000000000000004">
      <c r="A26" s="393" t="s">
        <v>211</v>
      </c>
      <c r="B26" s="12" t="s">
        <v>38</v>
      </c>
      <c r="C26" s="12" t="s">
        <v>8</v>
      </c>
      <c r="D26" s="91">
        <v>42</v>
      </c>
      <c r="E26" s="12"/>
      <c r="F26" s="430"/>
      <c r="G26" s="2"/>
      <c r="H26" s="2"/>
    </row>
    <row r="27" spans="1:8" x14ac:dyDescent="0.55000000000000004">
      <c r="A27" s="121" t="s">
        <v>212</v>
      </c>
      <c r="B27" s="12" t="s">
        <v>209</v>
      </c>
      <c r="C27" s="12" t="s">
        <v>8</v>
      </c>
      <c r="D27" s="91">
        <f>D26*D17/1000</f>
        <v>4.1947321080000002</v>
      </c>
      <c r="E27" s="12"/>
      <c r="F27" s="430"/>
      <c r="G27" s="2"/>
      <c r="H27" s="2"/>
    </row>
    <row r="28" spans="1:8" x14ac:dyDescent="0.55000000000000004">
      <c r="A28" s="393" t="s">
        <v>138</v>
      </c>
      <c r="B28" s="12" t="s">
        <v>38</v>
      </c>
      <c r="C28" s="12" t="s">
        <v>8</v>
      </c>
      <c r="D28" s="12">
        <v>32</v>
      </c>
      <c r="E28" s="12"/>
      <c r="F28" s="430"/>
      <c r="G28" s="2"/>
      <c r="H28" s="2"/>
    </row>
    <row r="29" spans="1:8" x14ac:dyDescent="0.55000000000000004">
      <c r="A29" s="393" t="s">
        <v>40</v>
      </c>
      <c r="B29" s="12" t="s">
        <v>41</v>
      </c>
      <c r="C29" s="12" t="s">
        <v>8</v>
      </c>
      <c r="D29" s="406">
        <v>23</v>
      </c>
      <c r="E29" s="12"/>
      <c r="F29" s="430"/>
      <c r="G29" s="2"/>
      <c r="H29" s="2"/>
    </row>
    <row r="30" spans="1:8" x14ac:dyDescent="0.55000000000000004">
      <c r="A30" s="534" t="s">
        <v>270</v>
      </c>
      <c r="B30" s="535"/>
      <c r="C30" s="535"/>
      <c r="D30" s="535"/>
      <c r="E30" s="535"/>
      <c r="F30" s="536"/>
      <c r="G30" s="2"/>
      <c r="H30" s="2"/>
    </row>
    <row r="31" spans="1:8" x14ac:dyDescent="0.55000000000000004">
      <c r="A31" s="544" t="s">
        <v>277</v>
      </c>
      <c r="B31" s="545"/>
      <c r="C31" s="545"/>
      <c r="D31" s="545"/>
      <c r="E31" s="545"/>
      <c r="F31" s="545"/>
      <c r="G31" s="2"/>
    </row>
    <row r="32" spans="1:8" x14ac:dyDescent="0.55000000000000004">
      <c r="A32" s="443" t="s">
        <v>56</v>
      </c>
      <c r="B32" s="130" t="s">
        <v>50</v>
      </c>
      <c r="C32" s="130"/>
      <c r="D32" s="12">
        <v>250</v>
      </c>
      <c r="E32" s="149"/>
      <c r="F32" s="150"/>
      <c r="G32" s="2"/>
      <c r="H32" s="2"/>
    </row>
    <row r="33" spans="1:8" x14ac:dyDescent="0.55000000000000004">
      <c r="A33" s="13" t="s">
        <v>57</v>
      </c>
      <c r="B33" s="14" t="s">
        <v>3</v>
      </c>
      <c r="C33" s="198" t="s">
        <v>232</v>
      </c>
      <c r="D33" s="14">
        <v>1</v>
      </c>
      <c r="E33" s="199"/>
      <c r="F33" s="200" t="s">
        <v>274</v>
      </c>
      <c r="G33" s="194"/>
      <c r="H33" s="2"/>
    </row>
    <row r="34" spans="1:8" x14ac:dyDescent="0.55000000000000004">
      <c r="A34" s="443" t="s">
        <v>58</v>
      </c>
      <c r="B34" s="130" t="s">
        <v>3</v>
      </c>
      <c r="C34" s="130"/>
      <c r="D34" s="12">
        <v>0.3</v>
      </c>
      <c r="E34" s="149"/>
      <c r="F34" s="150"/>
      <c r="G34" s="194"/>
      <c r="H34" s="2"/>
    </row>
    <row r="35" spans="1:8" x14ac:dyDescent="0.55000000000000004">
      <c r="A35" s="446" t="s">
        <v>452</v>
      </c>
      <c r="B35" s="366" t="s">
        <v>453</v>
      </c>
      <c r="C35" s="366" t="s">
        <v>454</v>
      </c>
      <c r="D35" s="12">
        <v>0.7</v>
      </c>
      <c r="E35" s="149"/>
      <c r="F35" s="150"/>
      <c r="G35" s="194"/>
      <c r="H35" s="2"/>
    </row>
    <row r="36" spans="1:8" x14ac:dyDescent="0.55000000000000004">
      <c r="A36" s="131" t="s">
        <v>73</v>
      </c>
      <c r="B36" s="12" t="s">
        <v>3</v>
      </c>
      <c r="C36" s="12" t="s">
        <v>271</v>
      </c>
      <c r="D36" s="90">
        <f>D33*10/100</f>
        <v>0.1</v>
      </c>
      <c r="E36" s="149"/>
      <c r="F36" s="150"/>
      <c r="G36" s="194"/>
      <c r="H36" s="2"/>
    </row>
    <row r="37" spans="1:8" x14ac:dyDescent="0.55000000000000004">
      <c r="A37" s="131" t="s">
        <v>77</v>
      </c>
      <c r="B37" s="12" t="s">
        <v>3</v>
      </c>
      <c r="C37" s="12" t="s">
        <v>271</v>
      </c>
      <c r="D37" s="90">
        <f>D33*10/100</f>
        <v>0.1</v>
      </c>
      <c r="E37" s="149"/>
      <c r="F37" s="150"/>
      <c r="G37" s="194"/>
      <c r="H37" s="2"/>
    </row>
    <row r="38" spans="1:8" x14ac:dyDescent="0.55000000000000004">
      <c r="A38" s="131" t="s">
        <v>76</v>
      </c>
      <c r="B38" s="12" t="s">
        <v>3</v>
      </c>
      <c r="C38" s="12" t="s">
        <v>272</v>
      </c>
      <c r="D38" s="90">
        <f>D33*80/100</f>
        <v>0.8</v>
      </c>
      <c r="E38" s="149"/>
      <c r="F38" s="150"/>
      <c r="G38" s="194"/>
      <c r="H38" s="2"/>
    </row>
    <row r="39" spans="1:8" x14ac:dyDescent="0.55000000000000004">
      <c r="A39" s="131" t="s">
        <v>59</v>
      </c>
      <c r="B39" s="130" t="s">
        <v>3</v>
      </c>
      <c r="C39" s="130"/>
      <c r="D39" s="12">
        <f>D33+D34</f>
        <v>1.3</v>
      </c>
      <c r="E39" s="149"/>
      <c r="F39" s="150"/>
      <c r="G39" s="194"/>
      <c r="H39" s="2"/>
    </row>
    <row r="40" spans="1:8" x14ac:dyDescent="0.55000000000000004">
      <c r="A40" s="443" t="s">
        <v>60</v>
      </c>
      <c r="B40" s="130" t="s">
        <v>8</v>
      </c>
      <c r="C40" s="130" t="s">
        <v>273</v>
      </c>
      <c r="D40" s="12" t="s">
        <v>61</v>
      </c>
      <c r="E40" s="149"/>
      <c r="F40" s="150"/>
      <c r="G40" s="194"/>
      <c r="H40" s="2"/>
    </row>
    <row r="41" spans="1:8" x14ac:dyDescent="0.55000000000000004">
      <c r="A41" s="443" t="s">
        <v>75</v>
      </c>
      <c r="B41" s="130" t="s">
        <v>7</v>
      </c>
      <c r="C41" s="19" t="s">
        <v>233</v>
      </c>
      <c r="D41" s="12">
        <v>1</v>
      </c>
      <c r="E41" s="149"/>
      <c r="F41" s="150"/>
      <c r="G41" s="194"/>
      <c r="H41" s="2"/>
    </row>
    <row r="42" spans="1:8" x14ac:dyDescent="0.55000000000000004">
      <c r="A42" s="544" t="s">
        <v>278</v>
      </c>
      <c r="B42" s="545"/>
      <c r="C42" s="545"/>
      <c r="D42" s="545"/>
      <c r="E42" s="545"/>
      <c r="F42" s="545"/>
      <c r="G42" s="194"/>
    </row>
    <row r="43" spans="1:8" x14ac:dyDescent="0.55000000000000004">
      <c r="A43" s="443" t="s">
        <v>56</v>
      </c>
      <c r="B43" s="187" t="s">
        <v>50</v>
      </c>
      <c r="C43" s="187"/>
      <c r="D43" s="12">
        <v>600</v>
      </c>
      <c r="E43" s="149"/>
      <c r="F43" s="150"/>
      <c r="G43" s="194"/>
      <c r="H43" s="2"/>
    </row>
    <row r="44" spans="1:8" x14ac:dyDescent="0.55000000000000004">
      <c r="A44" s="13" t="s">
        <v>57</v>
      </c>
      <c r="B44" s="14" t="s">
        <v>3</v>
      </c>
      <c r="C44" s="198" t="s">
        <v>232</v>
      </c>
      <c r="D44" s="14">
        <v>1</v>
      </c>
      <c r="E44" s="199"/>
      <c r="F44" s="200" t="s">
        <v>274</v>
      </c>
      <c r="G44" s="194"/>
      <c r="H44" s="2"/>
    </row>
    <row r="45" spans="1:8" x14ac:dyDescent="0.55000000000000004">
      <c r="A45" s="444" t="s">
        <v>58</v>
      </c>
      <c r="B45" s="130" t="s">
        <v>3</v>
      </c>
      <c r="C45" s="130"/>
      <c r="D45" s="12">
        <v>0.3</v>
      </c>
      <c r="E45" s="149"/>
      <c r="F45" s="150"/>
      <c r="G45" s="194"/>
      <c r="H45" s="2"/>
    </row>
    <row r="46" spans="1:8" x14ac:dyDescent="0.55000000000000004">
      <c r="A46" s="132" t="s">
        <v>73</v>
      </c>
      <c r="B46" s="187" t="s">
        <v>3</v>
      </c>
      <c r="C46" s="12" t="s">
        <v>275</v>
      </c>
      <c r="D46" s="12">
        <f>D44*20/100</f>
        <v>0.2</v>
      </c>
      <c r="E46" s="149"/>
      <c r="F46" s="150"/>
      <c r="G46" s="194"/>
      <c r="H46" s="2"/>
    </row>
    <row r="47" spans="1:8" x14ac:dyDescent="0.55000000000000004">
      <c r="A47" s="132" t="s">
        <v>74</v>
      </c>
      <c r="B47" s="187" t="s">
        <v>3</v>
      </c>
      <c r="C47" s="12" t="s">
        <v>276</v>
      </c>
      <c r="D47" s="12">
        <f>D44*40/100</f>
        <v>0.4</v>
      </c>
      <c r="E47" s="149"/>
      <c r="F47" s="150"/>
      <c r="G47" s="194"/>
      <c r="H47" s="2"/>
    </row>
    <row r="48" spans="1:8" x14ac:dyDescent="0.55000000000000004">
      <c r="A48" s="132" t="s">
        <v>73</v>
      </c>
      <c r="B48" s="187" t="s">
        <v>3</v>
      </c>
      <c r="C48" s="12" t="s">
        <v>275</v>
      </c>
      <c r="D48" s="12">
        <f>D44*20/100</f>
        <v>0.2</v>
      </c>
      <c r="E48" s="149"/>
      <c r="F48" s="150"/>
      <c r="G48" s="194"/>
      <c r="H48" s="2"/>
    </row>
    <row r="49" spans="1:8" x14ac:dyDescent="0.55000000000000004">
      <c r="A49" s="132" t="s">
        <v>72</v>
      </c>
      <c r="B49" s="187" t="s">
        <v>3</v>
      </c>
      <c r="C49" s="12" t="s">
        <v>275</v>
      </c>
      <c r="D49" s="12">
        <f>D44*20/100</f>
        <v>0.2</v>
      </c>
      <c r="E49" s="149"/>
      <c r="F49" s="150"/>
      <c r="G49" s="2"/>
      <c r="H49" s="2"/>
    </row>
    <row r="50" spans="1:8" x14ac:dyDescent="0.55000000000000004">
      <c r="A50" s="131" t="s">
        <v>59</v>
      </c>
      <c r="B50" s="130" t="s">
        <v>3</v>
      </c>
      <c r="C50" s="130"/>
      <c r="D50" s="12">
        <f>D45+D44</f>
        <v>1.3</v>
      </c>
      <c r="E50" s="149"/>
      <c r="F50" s="150"/>
      <c r="G50" s="194"/>
      <c r="H50" s="2"/>
    </row>
    <row r="51" spans="1:8" x14ac:dyDescent="0.55000000000000004">
      <c r="A51" s="443" t="s">
        <v>60</v>
      </c>
      <c r="B51" s="130" t="s">
        <v>8</v>
      </c>
      <c r="C51" s="187" t="s">
        <v>273</v>
      </c>
      <c r="D51" s="12" t="s">
        <v>61</v>
      </c>
      <c r="E51" s="149"/>
      <c r="F51" s="150"/>
      <c r="G51" s="194"/>
      <c r="H51" s="2"/>
    </row>
    <row r="52" spans="1:8" x14ac:dyDescent="0.55000000000000004">
      <c r="A52" s="443" t="s">
        <v>75</v>
      </c>
      <c r="B52" s="187" t="s">
        <v>7</v>
      </c>
      <c r="C52" s="19" t="s">
        <v>233</v>
      </c>
      <c r="D52" s="12">
        <v>1</v>
      </c>
      <c r="E52" s="149"/>
      <c r="F52" s="150"/>
      <c r="G52" s="194"/>
      <c r="H52" s="2"/>
    </row>
    <row r="53" spans="1:8" x14ac:dyDescent="0.55000000000000004">
      <c r="A53" s="13" t="s">
        <v>197</v>
      </c>
      <c r="B53" s="14" t="s">
        <v>3</v>
      </c>
      <c r="C53" s="105"/>
      <c r="D53" s="127">
        <v>18</v>
      </c>
      <c r="E53" s="151"/>
      <c r="F53" s="151" t="s">
        <v>269</v>
      </c>
      <c r="G53" s="194"/>
      <c r="H53" s="2"/>
    </row>
    <row r="54" spans="1:8" x14ac:dyDescent="0.55000000000000004">
      <c r="A54" s="13" t="s">
        <v>198</v>
      </c>
      <c r="B54" s="14" t="s">
        <v>3</v>
      </c>
      <c r="C54" s="105"/>
      <c r="D54" s="126">
        <v>8.5</v>
      </c>
      <c r="E54" s="126"/>
      <c r="F54" s="126"/>
      <c r="G54" s="194"/>
      <c r="H54" s="2"/>
    </row>
    <row r="55" spans="1:8" x14ac:dyDescent="0.55000000000000004">
      <c r="A55" s="13" t="s">
        <v>199</v>
      </c>
      <c r="B55" s="14" t="s">
        <v>32</v>
      </c>
      <c r="C55" s="14"/>
      <c r="D55" s="14">
        <v>2</v>
      </c>
      <c r="E55" s="14"/>
      <c r="F55" s="14"/>
      <c r="G55" s="194"/>
      <c r="H55" s="2"/>
    </row>
    <row r="56" spans="1:8" x14ac:dyDescent="0.55000000000000004">
      <c r="A56" s="13" t="s">
        <v>455</v>
      </c>
      <c r="B56" s="14" t="s">
        <v>32</v>
      </c>
      <c r="C56" s="14"/>
      <c r="D56" s="14">
        <v>2</v>
      </c>
      <c r="E56" s="14"/>
      <c r="F56" s="14"/>
      <c r="G56" s="194"/>
      <c r="H56" s="2"/>
    </row>
    <row r="57" spans="1:8" x14ac:dyDescent="0.55000000000000004">
      <c r="A57" s="13" t="s">
        <v>200</v>
      </c>
      <c r="B57" s="14" t="s">
        <v>50</v>
      </c>
      <c r="C57" s="14"/>
      <c r="D57" s="127">
        <f>D54*D53*D56</f>
        <v>306</v>
      </c>
      <c r="E57" s="151"/>
      <c r="F57" s="151"/>
      <c r="G57" s="194"/>
      <c r="H57" s="2"/>
    </row>
    <row r="58" spans="1:8" x14ac:dyDescent="0.55000000000000004">
      <c r="A58" s="13" t="s">
        <v>201</v>
      </c>
      <c r="B58" s="14" t="s">
        <v>50</v>
      </c>
      <c r="C58" s="14"/>
      <c r="D58" s="127">
        <f>D57*D55</f>
        <v>612</v>
      </c>
      <c r="E58" s="151"/>
      <c r="F58" s="151"/>
      <c r="G58" s="194"/>
      <c r="H58" s="2"/>
    </row>
    <row r="59" spans="1:8" x14ac:dyDescent="0.55000000000000004">
      <c r="A59" s="13" t="s">
        <v>202</v>
      </c>
      <c r="B59" s="14" t="s">
        <v>9</v>
      </c>
      <c r="C59" s="14"/>
      <c r="D59" s="126">
        <v>3.5</v>
      </c>
      <c r="E59" s="151"/>
      <c r="F59" s="151"/>
      <c r="G59" s="194"/>
      <c r="H59" s="2"/>
    </row>
    <row r="60" spans="1:8" x14ac:dyDescent="0.55000000000000004">
      <c r="A60" s="129" t="s">
        <v>215</v>
      </c>
      <c r="B60" s="14" t="s">
        <v>9</v>
      </c>
      <c r="C60" s="14"/>
      <c r="D60" s="126">
        <v>3.1</v>
      </c>
      <c r="E60" s="151"/>
      <c r="F60" s="151"/>
      <c r="G60" s="194"/>
      <c r="H60" s="2"/>
    </row>
    <row r="61" spans="1:8" x14ac:dyDescent="0.55000000000000004">
      <c r="A61" s="129" t="s">
        <v>216</v>
      </c>
      <c r="B61" s="14" t="s">
        <v>32</v>
      </c>
      <c r="C61" s="14"/>
      <c r="D61" s="127">
        <v>9</v>
      </c>
      <c r="E61" s="151"/>
      <c r="F61" s="151"/>
      <c r="G61" s="194"/>
      <c r="H61" s="2"/>
    </row>
    <row r="62" spans="1:8" x14ac:dyDescent="0.55000000000000004">
      <c r="A62" s="546" t="s">
        <v>217</v>
      </c>
      <c r="B62" s="14" t="s">
        <v>42</v>
      </c>
      <c r="C62" s="14"/>
      <c r="D62" s="127">
        <v>77</v>
      </c>
      <c r="E62" s="151"/>
      <c r="F62" s="151"/>
      <c r="G62" s="194"/>
      <c r="H62" s="2"/>
    </row>
    <row r="63" spans="1:8" x14ac:dyDescent="0.55000000000000004">
      <c r="A63" s="547"/>
      <c r="B63" s="14" t="s">
        <v>218</v>
      </c>
      <c r="C63" s="14"/>
      <c r="D63" s="127">
        <f>D62*1000/3600</f>
        <v>21.388888888888889</v>
      </c>
      <c r="E63" s="151"/>
      <c r="F63" s="151"/>
      <c r="G63" s="194"/>
      <c r="H63" s="2"/>
    </row>
    <row r="64" spans="1:8" x14ac:dyDescent="0.55000000000000004">
      <c r="A64" s="129" t="s">
        <v>219</v>
      </c>
      <c r="B64" s="14" t="s">
        <v>220</v>
      </c>
      <c r="C64" s="14"/>
      <c r="D64" s="126">
        <v>4.8</v>
      </c>
      <c r="E64" s="151"/>
      <c r="F64" s="151"/>
      <c r="G64" s="194"/>
      <c r="H64" s="2"/>
    </row>
    <row r="65" spans="1:8" x14ac:dyDescent="0.55000000000000004">
      <c r="A65" s="129" t="s">
        <v>221</v>
      </c>
      <c r="B65" s="14" t="s">
        <v>6</v>
      </c>
      <c r="C65" s="14"/>
      <c r="D65" s="126">
        <v>2.7</v>
      </c>
      <c r="E65" s="151"/>
      <c r="F65" s="151"/>
      <c r="G65" s="194"/>
      <c r="H65" s="2"/>
    </row>
    <row r="66" spans="1:8" x14ac:dyDescent="0.55000000000000004">
      <c r="A66" s="534" t="s">
        <v>279</v>
      </c>
      <c r="B66" s="535"/>
      <c r="C66" s="535"/>
      <c r="D66" s="535"/>
      <c r="E66" s="535"/>
      <c r="F66" s="536"/>
      <c r="G66" s="194"/>
      <c r="H66" s="2"/>
    </row>
    <row r="67" spans="1:8" x14ac:dyDescent="0.55000000000000004">
      <c r="A67" s="13" t="s">
        <v>225</v>
      </c>
      <c r="B67" s="14" t="s">
        <v>7</v>
      </c>
      <c r="C67" s="105" t="s">
        <v>177</v>
      </c>
      <c r="D67" s="14">
        <v>50</v>
      </c>
      <c r="E67" s="14"/>
      <c r="F67" s="14" t="s">
        <v>280</v>
      </c>
      <c r="G67" s="194"/>
      <c r="H67" s="2"/>
    </row>
    <row r="68" spans="1:8" x14ac:dyDescent="0.55000000000000004">
      <c r="A68" s="13" t="s">
        <v>47</v>
      </c>
      <c r="B68" s="14" t="s">
        <v>7</v>
      </c>
      <c r="C68" s="105"/>
      <c r="D68" s="14">
        <v>5</v>
      </c>
      <c r="E68" s="14"/>
      <c r="F68" s="14" t="s">
        <v>280</v>
      </c>
      <c r="G68" s="194"/>
      <c r="H68" s="2"/>
    </row>
    <row r="69" spans="1:8" x14ac:dyDescent="0.55000000000000004">
      <c r="A69" s="13" t="s">
        <v>203</v>
      </c>
      <c r="B69" s="14" t="s">
        <v>7</v>
      </c>
      <c r="C69" s="105"/>
      <c r="D69" s="14">
        <v>90</v>
      </c>
      <c r="E69" s="14"/>
      <c r="F69" s="14" t="s">
        <v>280</v>
      </c>
      <c r="G69" s="194"/>
      <c r="H69" s="2"/>
    </row>
    <row r="70" spans="1:8" x14ac:dyDescent="0.55000000000000004">
      <c r="A70" s="13" t="s">
        <v>128</v>
      </c>
      <c r="B70" s="14" t="s">
        <v>7</v>
      </c>
      <c r="C70" s="105"/>
      <c r="D70" s="14">
        <v>90</v>
      </c>
      <c r="E70" s="14"/>
      <c r="F70" s="14" t="s">
        <v>280</v>
      </c>
      <c r="G70" s="194"/>
      <c r="H70" s="2"/>
    </row>
    <row r="71" spans="1:8" x14ac:dyDescent="0.55000000000000004">
      <c r="A71" s="13" t="s">
        <v>130</v>
      </c>
      <c r="B71" s="14" t="s">
        <v>7</v>
      </c>
      <c r="C71" s="201" t="s">
        <v>281</v>
      </c>
      <c r="D71" s="202">
        <v>75</v>
      </c>
      <c r="E71" s="203"/>
      <c r="F71" s="203" t="s">
        <v>280</v>
      </c>
      <c r="G71" s="194"/>
      <c r="H71" s="2"/>
    </row>
    <row r="72" spans="1:8" x14ac:dyDescent="0.55000000000000004">
      <c r="A72" s="13" t="s">
        <v>189</v>
      </c>
      <c r="B72" s="14" t="s">
        <v>7</v>
      </c>
      <c r="C72" s="105" t="s">
        <v>193</v>
      </c>
      <c r="D72" s="127"/>
      <c r="E72" s="126"/>
      <c r="F72" s="127" t="s">
        <v>280</v>
      </c>
      <c r="G72" s="194"/>
      <c r="H72" s="2"/>
    </row>
    <row r="73" spans="1:8" x14ac:dyDescent="0.55000000000000004">
      <c r="A73" s="13" t="s">
        <v>191</v>
      </c>
      <c r="B73" s="14" t="s">
        <v>7</v>
      </c>
      <c r="C73" s="105" t="s">
        <v>190</v>
      </c>
      <c r="D73" s="14"/>
      <c r="E73" s="14"/>
      <c r="F73" s="14" t="s">
        <v>280</v>
      </c>
      <c r="G73" s="194"/>
      <c r="H73" s="2"/>
    </row>
    <row r="74" spans="1:8" x14ac:dyDescent="0.55000000000000004">
      <c r="A74" s="13" t="s">
        <v>194</v>
      </c>
      <c r="B74" s="14" t="s">
        <v>7</v>
      </c>
      <c r="C74" s="105" t="s">
        <v>192</v>
      </c>
      <c r="D74" s="126"/>
      <c r="E74" s="126"/>
      <c r="F74" s="126" t="s">
        <v>280</v>
      </c>
      <c r="G74" s="194"/>
      <c r="H74" s="2"/>
    </row>
    <row r="75" spans="1:8" x14ac:dyDescent="0.55000000000000004">
      <c r="A75" s="530" t="s">
        <v>195</v>
      </c>
      <c r="B75" s="12" t="s">
        <v>52</v>
      </c>
      <c r="C75" s="135"/>
      <c r="D75" s="90">
        <v>0.25</v>
      </c>
      <c r="E75" s="90"/>
      <c r="F75" s="90"/>
      <c r="G75" s="194"/>
      <c r="H75" s="2"/>
    </row>
    <row r="76" spans="1:8" x14ac:dyDescent="0.55000000000000004">
      <c r="A76" s="531"/>
      <c r="B76" s="12" t="s">
        <v>55</v>
      </c>
      <c r="C76" s="135" t="s">
        <v>234</v>
      </c>
      <c r="D76" s="90">
        <v>0.12</v>
      </c>
      <c r="E76" s="90"/>
      <c r="F76" s="90"/>
      <c r="G76" s="194"/>
      <c r="H76" s="2"/>
    </row>
    <row r="77" spans="1:8" ht="46.8" x14ac:dyDescent="0.55000000000000004">
      <c r="A77" s="136" t="s">
        <v>228</v>
      </c>
      <c r="B77" s="12" t="s">
        <v>54</v>
      </c>
      <c r="C77" s="455" t="s">
        <v>456</v>
      </c>
      <c r="D77" s="91">
        <v>1.7</v>
      </c>
      <c r="E77" s="90"/>
      <c r="F77" s="90"/>
      <c r="G77" s="194"/>
      <c r="H77" s="2"/>
    </row>
    <row r="78" spans="1:8" ht="46.8" x14ac:dyDescent="0.55000000000000004">
      <c r="A78" s="121" t="s">
        <v>222</v>
      </c>
      <c r="B78" s="457" t="s">
        <v>48</v>
      </c>
      <c r="C78" s="456" t="s">
        <v>457</v>
      </c>
      <c r="D78" s="91">
        <v>16.7</v>
      </c>
      <c r="E78" s="90"/>
      <c r="F78" s="90"/>
      <c r="G78" s="194"/>
      <c r="H78" s="2"/>
    </row>
    <row r="79" spans="1:8" x14ac:dyDescent="0.55000000000000004">
      <c r="A79" s="121" t="s">
        <v>51</v>
      </c>
      <c r="B79" s="12" t="s">
        <v>186</v>
      </c>
      <c r="C79" s="12" t="s">
        <v>187</v>
      </c>
      <c r="D79" s="12">
        <v>32</v>
      </c>
      <c r="E79" s="12"/>
      <c r="F79" s="12"/>
      <c r="G79" s="194"/>
      <c r="H79" s="2"/>
    </row>
    <row r="80" spans="1:8" x14ac:dyDescent="0.55000000000000004">
      <c r="A80" s="121" t="s">
        <v>130</v>
      </c>
      <c r="B80" s="12" t="s">
        <v>7</v>
      </c>
      <c r="C80" s="125" t="s">
        <v>224</v>
      </c>
      <c r="D80" s="134">
        <v>75</v>
      </c>
      <c r="E80" s="93"/>
      <c r="F80" s="93"/>
      <c r="G80" s="194"/>
      <c r="H80" s="2"/>
    </row>
    <row r="81" spans="1:8" x14ac:dyDescent="0.55000000000000004">
      <c r="A81" s="121" t="s">
        <v>5</v>
      </c>
      <c r="B81" s="12" t="s">
        <v>6</v>
      </c>
      <c r="C81" s="53" t="s">
        <v>49</v>
      </c>
      <c r="D81" s="92"/>
      <c r="E81" s="92"/>
      <c r="F81" s="92"/>
      <c r="G81" s="194"/>
      <c r="H81" s="2"/>
    </row>
    <row r="82" spans="1:8" x14ac:dyDescent="0.55000000000000004">
      <c r="A82" s="121" t="s">
        <v>188</v>
      </c>
      <c r="B82" s="12" t="s">
        <v>31</v>
      </c>
      <c r="C82" s="53" t="s">
        <v>71</v>
      </c>
      <c r="D82" s="12">
        <v>2</v>
      </c>
      <c r="E82" s="12"/>
      <c r="F82" s="12"/>
      <c r="G82" s="194"/>
      <c r="H82" s="2"/>
    </row>
    <row r="83" spans="1:8" ht="46.8" x14ac:dyDescent="0.55000000000000004">
      <c r="A83" s="136" t="s">
        <v>227</v>
      </c>
      <c r="B83" s="12" t="s">
        <v>226</v>
      </c>
      <c r="C83" s="455" t="s">
        <v>458</v>
      </c>
      <c r="D83" s="90">
        <f>D17/D58</f>
        <v>0.16319374836601305</v>
      </c>
      <c r="E83" s="90"/>
      <c r="F83" s="90"/>
      <c r="G83" s="194"/>
      <c r="H83" s="2"/>
    </row>
    <row r="84" spans="1:8" x14ac:dyDescent="0.55000000000000004">
      <c r="A84" s="534" t="s">
        <v>243</v>
      </c>
      <c r="B84" s="535"/>
      <c r="C84" s="535"/>
      <c r="D84" s="535"/>
      <c r="E84" s="536"/>
      <c r="F84" s="75"/>
      <c r="G84" s="75" t="s">
        <v>151</v>
      </c>
    </row>
    <row r="85" spans="1:8" x14ac:dyDescent="0.55000000000000004">
      <c r="A85" s="121" t="s">
        <v>223</v>
      </c>
      <c r="B85" s="12" t="s">
        <v>53</v>
      </c>
      <c r="C85" s="125" t="s">
        <v>235</v>
      </c>
      <c r="D85" s="134">
        <f>(D21*D17)/D58</f>
        <v>14.687437352941174</v>
      </c>
      <c r="E85" s="93"/>
      <c r="F85" s="93"/>
      <c r="G85" s="194"/>
      <c r="H85" s="2"/>
    </row>
    <row r="86" spans="1:8" ht="46.8" x14ac:dyDescent="0.55000000000000004">
      <c r="A86" s="121" t="s">
        <v>222</v>
      </c>
      <c r="B86" s="12" t="s">
        <v>48</v>
      </c>
      <c r="C86" s="456" t="s">
        <v>457</v>
      </c>
      <c r="D86" s="133">
        <f>(D23*1000)/D58</f>
        <v>16.221458587581701</v>
      </c>
      <c r="E86" s="93"/>
      <c r="F86" s="93"/>
      <c r="G86" s="194"/>
      <c r="H86" s="2"/>
    </row>
    <row r="87" spans="1:8" x14ac:dyDescent="0.55000000000000004">
      <c r="A87" s="128" t="s">
        <v>210</v>
      </c>
      <c r="B87" s="12" t="s">
        <v>209</v>
      </c>
      <c r="C87" s="12"/>
      <c r="D87" s="115">
        <f>D23*D69/100</f>
        <v>8.934779390040001</v>
      </c>
      <c r="E87" s="90"/>
      <c r="F87" s="90"/>
      <c r="G87" s="194"/>
      <c r="H87" s="2"/>
    </row>
    <row r="88" spans="1:8" x14ac:dyDescent="0.55000000000000004">
      <c r="A88" s="530" t="s">
        <v>206</v>
      </c>
      <c r="B88" s="12" t="s">
        <v>38</v>
      </c>
      <c r="C88" s="12"/>
      <c r="D88" s="91">
        <f>D89*1000/D17</f>
        <v>9.9399999999999942</v>
      </c>
      <c r="E88" s="90"/>
      <c r="F88" s="90"/>
      <c r="G88" s="194"/>
      <c r="H88" s="2"/>
    </row>
    <row r="89" spans="1:8" x14ac:dyDescent="0.55000000000000004">
      <c r="A89" s="531"/>
      <c r="B89" s="12" t="s">
        <v>209</v>
      </c>
      <c r="C89" s="12"/>
      <c r="D89" s="22">
        <f>D23-D87</f>
        <v>0.99275326555999932</v>
      </c>
      <c r="E89" s="90"/>
      <c r="F89" s="90"/>
      <c r="G89" s="194"/>
      <c r="H89" s="2"/>
    </row>
    <row r="90" spans="1:8" x14ac:dyDescent="0.55000000000000004">
      <c r="A90" s="128" t="s">
        <v>214</v>
      </c>
      <c r="B90" s="12" t="s">
        <v>209</v>
      </c>
      <c r="C90" s="12"/>
      <c r="D90" s="90">
        <f>D27*D67/100</f>
        <v>2.0973660540000001</v>
      </c>
      <c r="E90" s="90"/>
      <c r="F90" s="90"/>
      <c r="G90" s="194"/>
      <c r="H90" s="2"/>
    </row>
    <row r="91" spans="1:8" x14ac:dyDescent="0.55000000000000004">
      <c r="A91" s="530" t="s">
        <v>213</v>
      </c>
      <c r="B91" s="12" t="s">
        <v>38</v>
      </c>
      <c r="C91" s="12"/>
      <c r="D91" s="92">
        <f>D92*1000/D17</f>
        <v>21</v>
      </c>
      <c r="E91" s="90"/>
      <c r="F91" s="90"/>
      <c r="G91" s="194"/>
      <c r="H91" s="2"/>
    </row>
    <row r="92" spans="1:8" x14ac:dyDescent="0.55000000000000004">
      <c r="A92" s="531"/>
      <c r="B92" s="12" t="s">
        <v>209</v>
      </c>
      <c r="C92" s="12"/>
      <c r="D92" s="90">
        <f>D27-D90</f>
        <v>2.0973660540000001</v>
      </c>
      <c r="E92" s="90"/>
      <c r="F92" s="90"/>
      <c r="G92" s="194"/>
      <c r="H92" s="2"/>
    </row>
    <row r="93" spans="1:8" x14ac:dyDescent="0.55000000000000004">
      <c r="A93" s="121" t="s">
        <v>204</v>
      </c>
      <c r="B93" s="12" t="s">
        <v>205</v>
      </c>
      <c r="C93" s="12"/>
      <c r="D93" s="90">
        <f>(D23-D89)+(4.6*(D27-D92))</f>
        <v>18.582663238439999</v>
      </c>
      <c r="E93" s="12"/>
      <c r="F93" s="12"/>
      <c r="G93" s="194"/>
      <c r="H93" s="2"/>
    </row>
    <row r="94" spans="1:8" x14ac:dyDescent="0.55000000000000004">
      <c r="A94" s="132" t="s">
        <v>178</v>
      </c>
      <c r="B94" s="12" t="s">
        <v>209</v>
      </c>
      <c r="C94" s="12"/>
      <c r="D94" s="155">
        <f>D22*D80/100</f>
        <v>6.7415337450000008</v>
      </c>
      <c r="E94" s="12"/>
      <c r="F94" s="12"/>
      <c r="G94" s="194"/>
      <c r="H94" s="2"/>
    </row>
    <row r="95" spans="1:8" x14ac:dyDescent="0.55000000000000004">
      <c r="A95" s="530" t="s">
        <v>179</v>
      </c>
      <c r="B95" s="12" t="s">
        <v>209</v>
      </c>
      <c r="C95" s="12"/>
      <c r="D95" s="155">
        <f>D22-D94</f>
        <v>2.2471779149999991</v>
      </c>
      <c r="E95" s="12"/>
      <c r="F95" s="12"/>
      <c r="G95" s="194"/>
      <c r="H95" s="2"/>
    </row>
    <row r="96" spans="1:8" x14ac:dyDescent="0.55000000000000004">
      <c r="A96" s="531"/>
      <c r="B96" s="12" t="s">
        <v>38</v>
      </c>
      <c r="C96" s="12"/>
      <c r="D96" s="154">
        <f>D95*1000/D17</f>
        <v>22.499999999999993</v>
      </c>
      <c r="E96" s="12"/>
      <c r="F96" s="12"/>
      <c r="G96" s="194"/>
      <c r="H96" s="2"/>
    </row>
    <row r="97" spans="1:8" ht="15.9" thickBot="1" x14ac:dyDescent="0.6">
      <c r="A97" s="17"/>
      <c r="B97" s="177"/>
      <c r="C97" s="177"/>
      <c r="D97" s="238"/>
      <c r="E97" s="238"/>
      <c r="F97" s="177"/>
      <c r="G97" s="177"/>
    </row>
    <row r="98" spans="1:8" s="213" customFormat="1" x14ac:dyDescent="0.55000000000000004">
      <c r="A98" s="500" t="s">
        <v>290</v>
      </c>
      <c r="B98" s="501"/>
      <c r="C98" s="211"/>
      <c r="D98" s="211"/>
      <c r="E98" s="211"/>
      <c r="F98" s="211"/>
      <c r="G98" s="212"/>
    </row>
    <row r="99" spans="1:8" s="213" customFormat="1" x14ac:dyDescent="0.55000000000000004">
      <c r="A99" s="502"/>
      <c r="B99" s="539"/>
      <c r="C99" s="214"/>
      <c r="D99" s="214"/>
      <c r="E99" s="214"/>
      <c r="F99" s="214"/>
      <c r="G99" s="215"/>
    </row>
    <row r="100" spans="1:8" s="213" customFormat="1" ht="28.2" x14ac:dyDescent="0.55000000000000004">
      <c r="A100" s="216"/>
      <c r="B100" s="217" t="s">
        <v>291</v>
      </c>
      <c r="C100" s="214"/>
      <c r="D100" s="218" t="s">
        <v>292</v>
      </c>
      <c r="E100" s="214"/>
      <c r="F100" s="214"/>
      <c r="G100" s="515" t="s">
        <v>293</v>
      </c>
    </row>
    <row r="101" spans="1:8" s="213" customFormat="1" x14ac:dyDescent="0.55000000000000004">
      <c r="A101" s="219"/>
      <c r="B101" s="214"/>
      <c r="C101" s="214"/>
      <c r="E101" s="214"/>
      <c r="F101" s="214"/>
      <c r="G101" s="515"/>
    </row>
    <row r="102" spans="1:8" s="213" customFormat="1" x14ac:dyDescent="0.55000000000000004">
      <c r="A102" s="220" t="s">
        <v>298</v>
      </c>
      <c r="B102" s="237">
        <f>D17</f>
        <v>99.874573999999996</v>
      </c>
      <c r="C102" s="214"/>
      <c r="D102" s="220" t="s">
        <v>310</v>
      </c>
      <c r="E102" s="227"/>
      <c r="F102" s="214"/>
      <c r="G102" s="515" t="s">
        <v>294</v>
      </c>
    </row>
    <row r="103" spans="1:8" s="213" customFormat="1" x14ac:dyDescent="0.55000000000000004">
      <c r="A103" s="219"/>
      <c r="B103" s="214"/>
      <c r="C103" s="214"/>
      <c r="D103" s="214"/>
      <c r="E103" s="214"/>
      <c r="F103" s="214"/>
      <c r="G103" s="515"/>
    </row>
    <row r="104" spans="1:8" s="213" customFormat="1" x14ac:dyDescent="0.55000000000000004">
      <c r="A104" s="220"/>
      <c r="B104" s="220"/>
      <c r="C104" s="214"/>
      <c r="D104" s="220"/>
      <c r="E104" s="220"/>
      <c r="F104" s="214"/>
      <c r="G104" s="215"/>
    </row>
    <row r="105" spans="1:8" s="213" customFormat="1" x14ac:dyDescent="0.55000000000000004">
      <c r="A105" s="220"/>
      <c r="B105" s="220"/>
      <c r="C105" s="214"/>
      <c r="D105" s="214"/>
      <c r="E105" s="214"/>
      <c r="G105" s="215"/>
    </row>
    <row r="106" spans="1:8" s="213" customFormat="1" x14ac:dyDescent="0.55000000000000004">
      <c r="A106" s="220" t="s">
        <v>295</v>
      </c>
      <c r="B106" s="221">
        <f>F132</f>
        <v>0</v>
      </c>
      <c r="C106" s="214"/>
      <c r="D106" s="220" t="s">
        <v>296</v>
      </c>
      <c r="E106" s="221">
        <v>0</v>
      </c>
      <c r="F106" s="214" t="s">
        <v>297</v>
      </c>
      <c r="G106" s="215"/>
    </row>
    <row r="107" spans="1:8" s="213" customFormat="1" x14ac:dyDescent="0.55000000000000004">
      <c r="A107" s="219"/>
      <c r="B107" s="214"/>
      <c r="C107" s="214"/>
      <c r="D107" s="214"/>
      <c r="E107" s="214"/>
      <c r="F107" s="214"/>
      <c r="G107" s="215"/>
    </row>
    <row r="108" spans="1:8" s="213" customFormat="1" x14ac:dyDescent="0.55000000000000004">
      <c r="A108" s="219"/>
      <c r="B108" s="214"/>
      <c r="C108" s="214"/>
      <c r="D108" s="214"/>
      <c r="E108" s="214"/>
      <c r="F108" s="214"/>
      <c r="G108" s="215"/>
    </row>
    <row r="109" spans="1:8" s="213" customFormat="1" x14ac:dyDescent="0.55000000000000004">
      <c r="A109" s="219"/>
      <c r="B109" s="214"/>
      <c r="C109" s="214"/>
      <c r="D109" s="220"/>
      <c r="E109" s="220"/>
      <c r="F109" s="214"/>
      <c r="G109" s="215"/>
    </row>
    <row r="110" spans="1:8" s="213" customFormat="1" x14ac:dyDescent="0.55000000000000004">
      <c r="A110" s="219"/>
      <c r="B110" s="214"/>
      <c r="C110" s="214"/>
      <c r="D110" s="214"/>
      <c r="E110" s="214"/>
      <c r="F110" s="214"/>
      <c r="G110" s="215"/>
    </row>
    <row r="111" spans="1:8" s="213" customFormat="1" ht="15.9" thickBot="1" x14ac:dyDescent="0.6">
      <c r="A111" s="224"/>
      <c r="B111" s="225"/>
      <c r="C111" s="225"/>
      <c r="D111" s="225"/>
      <c r="E111" s="225"/>
      <c r="F111" s="225"/>
      <c r="G111" s="226"/>
    </row>
    <row r="112" spans="1:8" s="3" customFormat="1" x14ac:dyDescent="0.55000000000000004">
      <c r="A112" s="6"/>
      <c r="B112" s="6"/>
      <c r="C112" s="7"/>
      <c r="D112" s="5"/>
      <c r="E112" s="49"/>
      <c r="F112" s="49"/>
      <c r="G112" s="6"/>
      <c r="H112" s="197"/>
    </row>
    <row r="113" spans="1:8" s="3" customFormat="1" x14ac:dyDescent="0.55000000000000004">
      <c r="A113" s="495" t="s">
        <v>20</v>
      </c>
      <c r="B113" s="495"/>
      <c r="C113" s="495"/>
      <c r="D113" s="495"/>
      <c r="E113" s="495"/>
      <c r="F113" s="495"/>
      <c r="G113" s="495"/>
      <c r="H113" s="495"/>
    </row>
    <row r="114" spans="1:8" s="3" customFormat="1" x14ac:dyDescent="0.55000000000000004">
      <c r="A114" s="495" t="s">
        <v>81</v>
      </c>
      <c r="B114" s="495"/>
      <c r="C114" s="495"/>
      <c r="D114" s="495"/>
      <c r="E114" s="495"/>
      <c r="F114" s="495"/>
      <c r="G114" s="495"/>
      <c r="H114" s="495"/>
    </row>
    <row r="115" spans="1:8" s="3" customFormat="1" x14ac:dyDescent="0.55000000000000004">
      <c r="A115" s="106" t="s">
        <v>79</v>
      </c>
      <c r="B115" s="113" t="s">
        <v>70</v>
      </c>
      <c r="C115" s="77" t="s">
        <v>80</v>
      </c>
      <c r="D115" s="66" t="s">
        <v>83</v>
      </c>
      <c r="E115" s="496" t="s">
        <v>1</v>
      </c>
      <c r="F115" s="496"/>
      <c r="G115" s="496"/>
      <c r="H115" s="496"/>
    </row>
    <row r="116" spans="1:8" s="3" customFormat="1" x14ac:dyDescent="0.55000000000000004">
      <c r="A116" s="548" t="s">
        <v>113</v>
      </c>
      <c r="B116" s="522" t="s">
        <v>50</v>
      </c>
      <c r="C116" s="79" t="s">
        <v>133</v>
      </c>
      <c r="D116" s="123"/>
      <c r="E116" s="496"/>
      <c r="F116" s="496"/>
      <c r="G116" s="496"/>
      <c r="H116" s="496"/>
    </row>
    <row r="117" spans="1:8" s="3" customFormat="1" x14ac:dyDescent="0.55000000000000004">
      <c r="A117" s="549"/>
      <c r="B117" s="523"/>
      <c r="C117" s="79" t="s">
        <v>134</v>
      </c>
      <c r="D117" s="123"/>
      <c r="E117" s="496"/>
      <c r="F117" s="496"/>
      <c r="G117" s="496"/>
      <c r="H117" s="496"/>
    </row>
    <row r="118" spans="1:8" s="3" customFormat="1" x14ac:dyDescent="0.55000000000000004">
      <c r="A118" s="549"/>
      <c r="B118" s="523"/>
      <c r="C118" s="79" t="s">
        <v>135</v>
      </c>
      <c r="D118" s="123"/>
      <c r="E118" s="496"/>
      <c r="F118" s="496"/>
      <c r="G118" s="496"/>
      <c r="H118" s="496"/>
    </row>
    <row r="119" spans="1:8" s="3" customFormat="1" x14ac:dyDescent="0.55000000000000004">
      <c r="A119" s="549"/>
      <c r="B119" s="523"/>
      <c r="C119" s="79" t="s">
        <v>427</v>
      </c>
      <c r="D119" s="403"/>
      <c r="E119" s="496"/>
      <c r="F119" s="496"/>
      <c r="G119" s="496"/>
      <c r="H119" s="496"/>
    </row>
    <row r="120" spans="1:8" s="3" customFormat="1" x14ac:dyDescent="0.55000000000000004">
      <c r="A120" s="550"/>
      <c r="B120" s="524"/>
      <c r="C120" s="146" t="s">
        <v>120</v>
      </c>
      <c r="D120" s="123"/>
      <c r="E120" s="496"/>
      <c r="F120" s="496"/>
      <c r="G120" s="496"/>
      <c r="H120" s="496"/>
    </row>
    <row r="121" spans="1:8" s="3" customFormat="1" x14ac:dyDescent="0.55000000000000004">
      <c r="A121" s="58" t="s">
        <v>460</v>
      </c>
      <c r="B121" s="114" t="s">
        <v>114</v>
      </c>
      <c r="C121" s="147" t="s">
        <v>115</v>
      </c>
      <c r="D121" s="68">
        <v>8.4606118069650051</v>
      </c>
      <c r="E121" s="486" t="s">
        <v>451</v>
      </c>
      <c r="F121" s="532"/>
      <c r="G121" s="532"/>
      <c r="H121" s="487"/>
    </row>
    <row r="122" spans="1:8" s="3" customFormat="1" ht="15.75" customHeight="1" x14ac:dyDescent="0.55000000000000004">
      <c r="A122" s="117" t="s">
        <v>459</v>
      </c>
      <c r="B122" s="124" t="s">
        <v>50</v>
      </c>
      <c r="C122" s="54" t="s">
        <v>463</v>
      </c>
      <c r="D122" s="44">
        <f>D121*D17</f>
        <v>845.00000000000011</v>
      </c>
      <c r="E122" s="551"/>
      <c r="F122" s="552"/>
      <c r="G122" s="552"/>
      <c r="H122" s="552"/>
    </row>
    <row r="123" spans="1:8" s="3" customFormat="1" ht="15.75" customHeight="1" x14ac:dyDescent="0.55000000000000004">
      <c r="A123" s="58" t="s">
        <v>461</v>
      </c>
      <c r="B123" s="114" t="s">
        <v>8</v>
      </c>
      <c r="C123" s="147" t="s">
        <v>462</v>
      </c>
      <c r="D123" s="68">
        <v>2.96</v>
      </c>
      <c r="E123" s="486" t="s">
        <v>451</v>
      </c>
      <c r="F123" s="532"/>
      <c r="G123" s="532"/>
      <c r="H123" s="487"/>
    </row>
    <row r="124" spans="1:8" s="3" customFormat="1" ht="15.75" customHeight="1" x14ac:dyDescent="0.55000000000000004">
      <c r="A124" s="446" t="s">
        <v>459</v>
      </c>
      <c r="B124" s="124" t="s">
        <v>50</v>
      </c>
      <c r="C124" s="54" t="s">
        <v>132</v>
      </c>
      <c r="D124" s="69">
        <f>D122*D123</f>
        <v>2501.2000000000003</v>
      </c>
      <c r="E124" s="551"/>
      <c r="F124" s="552"/>
      <c r="G124" s="552"/>
      <c r="H124" s="552"/>
    </row>
    <row r="125" spans="1:8" s="3" customFormat="1" x14ac:dyDescent="0.55000000000000004">
      <c r="A125" s="494" t="s">
        <v>84</v>
      </c>
      <c r="B125" s="494"/>
      <c r="C125" s="494"/>
      <c r="D125" s="494"/>
      <c r="E125" s="494"/>
      <c r="F125" s="494"/>
      <c r="G125" s="494"/>
      <c r="H125" s="494"/>
    </row>
    <row r="126" spans="1:8" s="3" customFormat="1" x14ac:dyDescent="0.55000000000000004">
      <c r="A126" s="402" t="s">
        <v>79</v>
      </c>
      <c r="B126" s="402" t="s">
        <v>70</v>
      </c>
      <c r="C126" s="77" t="s">
        <v>80</v>
      </c>
      <c r="D126" s="66" t="s">
        <v>83</v>
      </c>
      <c r="E126" s="496" t="s">
        <v>1</v>
      </c>
      <c r="F126" s="496"/>
      <c r="G126" s="496"/>
      <c r="H126" s="496"/>
    </row>
    <row r="127" spans="1:8" s="3" customFormat="1" x14ac:dyDescent="0.55000000000000004">
      <c r="A127" s="118" t="s">
        <v>85</v>
      </c>
      <c r="B127" s="119" t="s">
        <v>24</v>
      </c>
      <c r="C127" s="102" t="s">
        <v>86</v>
      </c>
      <c r="D127" s="109"/>
      <c r="E127" s="505" t="s">
        <v>8</v>
      </c>
      <c r="F127" s="505"/>
      <c r="G127" s="505"/>
      <c r="H127" s="505"/>
    </row>
    <row r="128" spans="1:8" s="3" customFormat="1" x14ac:dyDescent="0.55000000000000004">
      <c r="A128" s="519" t="s">
        <v>287</v>
      </c>
      <c r="B128" s="522" t="s">
        <v>90</v>
      </c>
      <c r="C128" s="67" t="s">
        <v>117</v>
      </c>
      <c r="D128" s="65" t="s">
        <v>137</v>
      </c>
      <c r="E128" s="66" t="s">
        <v>119</v>
      </c>
      <c r="F128" s="66" t="s">
        <v>90</v>
      </c>
      <c r="G128" s="496" t="s">
        <v>1</v>
      </c>
      <c r="H128" s="496"/>
    </row>
    <row r="129" spans="1:8" s="3" customFormat="1" x14ac:dyDescent="0.55000000000000004">
      <c r="A129" s="520"/>
      <c r="B129" s="523"/>
      <c r="C129" s="146" t="s">
        <v>390</v>
      </c>
      <c r="D129" s="36"/>
      <c r="E129" s="123"/>
      <c r="F129" s="83">
        <f>D129*E129</f>
        <v>0</v>
      </c>
      <c r="G129" s="533" t="s">
        <v>118</v>
      </c>
      <c r="H129" s="533"/>
    </row>
    <row r="130" spans="1:8" s="3" customFormat="1" x14ac:dyDescent="0.55000000000000004">
      <c r="A130" s="520"/>
      <c r="B130" s="523"/>
      <c r="C130" s="146" t="s">
        <v>436</v>
      </c>
      <c r="D130" s="36"/>
      <c r="E130" s="123"/>
      <c r="F130" s="83">
        <f t="shared" ref="F130:F131" si="0">D130*E130</f>
        <v>0</v>
      </c>
      <c r="G130" s="533"/>
      <c r="H130" s="533"/>
    </row>
    <row r="131" spans="1:8" s="3" customFormat="1" x14ac:dyDescent="0.55000000000000004">
      <c r="A131" s="520"/>
      <c r="B131" s="523"/>
      <c r="C131" s="146" t="s">
        <v>425</v>
      </c>
      <c r="D131" s="36"/>
      <c r="E131" s="123"/>
      <c r="F131" s="83">
        <f t="shared" si="0"/>
        <v>0</v>
      </c>
      <c r="G131" s="533"/>
      <c r="H131" s="533"/>
    </row>
    <row r="132" spans="1:8" s="3" customFormat="1" x14ac:dyDescent="0.55000000000000004">
      <c r="A132" s="521"/>
      <c r="B132" s="524"/>
      <c r="C132" s="54" t="s">
        <v>91</v>
      </c>
      <c r="D132" s="55"/>
      <c r="E132" s="44"/>
      <c r="F132" s="69">
        <f>SUM(F129:F131)</f>
        <v>0</v>
      </c>
      <c r="G132" s="533"/>
      <c r="H132" s="533"/>
    </row>
    <row r="133" spans="1:8" s="3" customFormat="1" x14ac:dyDescent="0.55000000000000004">
      <c r="A133" s="58" t="s">
        <v>87</v>
      </c>
      <c r="B133" s="59" t="s">
        <v>89</v>
      </c>
      <c r="C133" s="60" t="s">
        <v>116</v>
      </c>
      <c r="D133" s="61" t="s">
        <v>8</v>
      </c>
      <c r="E133" s="122" t="s">
        <v>8</v>
      </c>
      <c r="F133" s="68">
        <v>7.3532228532959751E-2</v>
      </c>
      <c r="G133" s="486" t="s">
        <v>451</v>
      </c>
      <c r="H133" s="487"/>
    </row>
    <row r="134" spans="1:8" s="3" customFormat="1" x14ac:dyDescent="0.55000000000000004">
      <c r="A134" s="46" t="s">
        <v>21</v>
      </c>
      <c r="B134" s="45" t="s">
        <v>35</v>
      </c>
      <c r="C134" s="47" t="s">
        <v>22</v>
      </c>
      <c r="D134" s="528" t="s">
        <v>23</v>
      </c>
      <c r="E134" s="556"/>
      <c r="F134" s="529"/>
      <c r="G134" s="533"/>
      <c r="H134" s="533"/>
    </row>
    <row r="135" spans="1:8" s="3" customFormat="1" x14ac:dyDescent="0.55000000000000004">
      <c r="A135" s="494" t="s">
        <v>92</v>
      </c>
      <c r="B135" s="494"/>
      <c r="C135" s="494"/>
      <c r="D135" s="494"/>
      <c r="E135" s="494"/>
      <c r="F135" s="494"/>
      <c r="G135" s="494"/>
      <c r="H135" s="494"/>
    </row>
    <row r="136" spans="1:8" s="3" customFormat="1" x14ac:dyDescent="0.55000000000000004">
      <c r="A136" s="402" t="s">
        <v>79</v>
      </c>
      <c r="B136" s="402" t="s">
        <v>70</v>
      </c>
      <c r="C136" s="77" t="s">
        <v>80</v>
      </c>
      <c r="D136" s="66" t="s">
        <v>83</v>
      </c>
      <c r="E136" s="553" t="s">
        <v>1</v>
      </c>
      <c r="F136" s="554"/>
      <c r="G136" s="554"/>
      <c r="H136" s="555"/>
    </row>
    <row r="137" spans="1:8" s="3" customFormat="1" x14ac:dyDescent="0.55000000000000004">
      <c r="A137" s="447" t="s">
        <v>467</v>
      </c>
      <c r="B137" s="448" t="s">
        <v>24</v>
      </c>
      <c r="C137" s="111" t="s">
        <v>466</v>
      </c>
      <c r="D137" s="465"/>
      <c r="E137" s="496"/>
      <c r="F137" s="496"/>
      <c r="G137" s="496"/>
      <c r="H137" s="496"/>
    </row>
    <row r="138" spans="1:8" s="3" customFormat="1" x14ac:dyDescent="0.55000000000000004">
      <c r="A138" s="447" t="s">
        <v>468</v>
      </c>
      <c r="B138" s="448" t="s">
        <v>24</v>
      </c>
      <c r="C138" s="111" t="s">
        <v>466</v>
      </c>
      <c r="D138" s="465"/>
      <c r="E138" s="496"/>
      <c r="F138" s="496"/>
      <c r="G138" s="496"/>
      <c r="H138" s="496"/>
    </row>
    <row r="139" spans="1:8" s="3" customFormat="1" x14ac:dyDescent="0.55000000000000004">
      <c r="A139" s="118" t="s">
        <v>229</v>
      </c>
      <c r="B139" s="119" t="s">
        <v>24</v>
      </c>
      <c r="C139" s="111" t="s">
        <v>230</v>
      </c>
      <c r="D139" s="459">
        <f>D17-D137-D138</f>
        <v>99.874573999999996</v>
      </c>
      <c r="E139" s="537"/>
      <c r="F139" s="557"/>
      <c r="G139" s="557"/>
      <c r="H139" s="538"/>
    </row>
    <row r="140" spans="1:8" s="3" customFormat="1" ht="31.2" x14ac:dyDescent="0.55000000000000004">
      <c r="A140" s="450" t="s">
        <v>464</v>
      </c>
      <c r="B140" s="159" t="s">
        <v>55</v>
      </c>
      <c r="C140" s="79" t="s">
        <v>466</v>
      </c>
      <c r="D140" s="459">
        <f>D137/D32</f>
        <v>0</v>
      </c>
      <c r="E140" s="452"/>
      <c r="F140" s="464"/>
      <c r="G140" s="464"/>
      <c r="H140" s="453"/>
    </row>
    <row r="141" spans="1:8" s="3" customFormat="1" ht="31.2" x14ac:dyDescent="0.55000000000000004">
      <c r="A141" s="450" t="s">
        <v>465</v>
      </c>
      <c r="B141" s="159" t="s">
        <v>55</v>
      </c>
      <c r="C141" s="79" t="s">
        <v>466</v>
      </c>
      <c r="D141" s="459">
        <f>D138/D58</f>
        <v>0</v>
      </c>
      <c r="E141" s="452"/>
      <c r="F141" s="464"/>
      <c r="G141" s="464"/>
      <c r="H141" s="453"/>
    </row>
    <row r="142" spans="1:8" s="3" customFormat="1" ht="31.2" x14ac:dyDescent="0.55000000000000004">
      <c r="A142" s="58" t="s">
        <v>464</v>
      </c>
      <c r="B142" s="59" t="s">
        <v>55</v>
      </c>
      <c r="C142" s="60" t="s">
        <v>466</v>
      </c>
      <c r="D142" s="458">
        <v>1.0999999999999999E-2</v>
      </c>
      <c r="E142" s="486" t="s">
        <v>451</v>
      </c>
      <c r="F142" s="532"/>
      <c r="G142" s="532"/>
      <c r="H142" s="487"/>
    </row>
    <row r="143" spans="1:8" s="3" customFormat="1" ht="31.2" x14ac:dyDescent="0.55000000000000004">
      <c r="A143" s="58" t="s">
        <v>465</v>
      </c>
      <c r="B143" s="59" t="s">
        <v>55</v>
      </c>
      <c r="C143" s="60" t="s">
        <v>466</v>
      </c>
      <c r="D143" s="458">
        <v>5.0000000000000001E-3</v>
      </c>
      <c r="E143" s="486" t="s">
        <v>451</v>
      </c>
      <c r="F143" s="532"/>
      <c r="G143" s="532"/>
      <c r="H143" s="487"/>
    </row>
    <row r="144" spans="1:8" s="3" customFormat="1" x14ac:dyDescent="0.55000000000000004">
      <c r="A144" s="494" t="s">
        <v>97</v>
      </c>
      <c r="B144" s="494"/>
      <c r="C144" s="494"/>
      <c r="D144" s="494"/>
      <c r="E144" s="494"/>
      <c r="F144" s="494"/>
      <c r="G144" s="494"/>
      <c r="H144" s="494"/>
    </row>
    <row r="145" spans="1:8" s="3" customFormat="1" x14ac:dyDescent="0.55000000000000004">
      <c r="A145" s="402" t="s">
        <v>79</v>
      </c>
      <c r="B145" s="402" t="s">
        <v>70</v>
      </c>
      <c r="C145" s="77" t="s">
        <v>80</v>
      </c>
      <c r="D145" s="66" t="s">
        <v>83</v>
      </c>
      <c r="E145" s="496" t="s">
        <v>1</v>
      </c>
      <c r="F145" s="496"/>
      <c r="G145" s="496"/>
      <c r="H145" s="496"/>
    </row>
    <row r="146" spans="1:8" s="3" customFormat="1" x14ac:dyDescent="0.55000000000000004">
      <c r="A146" s="548" t="s">
        <v>471</v>
      </c>
      <c r="B146" s="427" t="s">
        <v>323</v>
      </c>
      <c r="C146" s="460" t="s">
        <v>472</v>
      </c>
      <c r="D146" s="394"/>
      <c r="E146" s="496"/>
      <c r="F146" s="496"/>
      <c r="G146" s="496"/>
      <c r="H146" s="496"/>
    </row>
    <row r="147" spans="1:8" s="3" customFormat="1" x14ac:dyDescent="0.55000000000000004">
      <c r="A147" s="549"/>
      <c r="B147" s="159" t="s">
        <v>9</v>
      </c>
      <c r="C147" s="426" t="s">
        <v>473</v>
      </c>
      <c r="D147" s="461"/>
      <c r="E147" s="496" t="s">
        <v>236</v>
      </c>
      <c r="F147" s="496"/>
      <c r="G147" s="496"/>
      <c r="H147" s="496"/>
    </row>
    <row r="148" spans="1:8" s="3" customFormat="1" x14ac:dyDescent="0.55000000000000004">
      <c r="A148" s="549"/>
      <c r="B148" s="400" t="s">
        <v>44</v>
      </c>
      <c r="C148" s="428" t="s">
        <v>476</v>
      </c>
      <c r="D148" s="110">
        <f>D146*D147</f>
        <v>0</v>
      </c>
      <c r="E148" s="496"/>
      <c r="F148" s="496"/>
      <c r="G148" s="496"/>
      <c r="H148" s="496"/>
    </row>
    <row r="149" spans="1:8" s="3" customFormat="1" x14ac:dyDescent="0.55000000000000004">
      <c r="A149" s="549"/>
      <c r="B149" s="427" t="s">
        <v>470</v>
      </c>
      <c r="C149" s="460" t="s">
        <v>474</v>
      </c>
      <c r="D149" s="394"/>
      <c r="E149" s="496"/>
      <c r="F149" s="496"/>
      <c r="G149" s="496"/>
      <c r="H149" s="496"/>
    </row>
    <row r="150" spans="1:8" s="3" customFormat="1" x14ac:dyDescent="0.55000000000000004">
      <c r="A150" s="549"/>
      <c r="B150" s="159" t="s">
        <v>50</v>
      </c>
      <c r="C150" s="426" t="s">
        <v>475</v>
      </c>
      <c r="D150" s="461"/>
      <c r="E150" s="496"/>
      <c r="F150" s="496"/>
      <c r="G150" s="496"/>
      <c r="H150" s="496"/>
    </row>
    <row r="151" spans="1:8" s="3" customFormat="1" x14ac:dyDescent="0.55000000000000004">
      <c r="A151" s="549"/>
      <c r="B151" s="448" t="s">
        <v>44</v>
      </c>
      <c r="C151" s="428" t="s">
        <v>477</v>
      </c>
      <c r="D151" s="110">
        <f>D149*D150</f>
        <v>0</v>
      </c>
      <c r="E151" s="496"/>
      <c r="F151" s="496"/>
      <c r="G151" s="496"/>
      <c r="H151" s="496"/>
    </row>
    <row r="152" spans="1:8" s="3" customFormat="1" x14ac:dyDescent="0.55000000000000004">
      <c r="A152" s="549"/>
      <c r="B152" s="427" t="s">
        <v>323</v>
      </c>
      <c r="C152" s="428" t="s">
        <v>478</v>
      </c>
      <c r="D152" s="394"/>
      <c r="E152" s="496"/>
      <c r="F152" s="496"/>
      <c r="G152" s="496"/>
      <c r="H152" s="496"/>
    </row>
    <row r="153" spans="1:8" s="3" customFormat="1" x14ac:dyDescent="0.55000000000000004">
      <c r="A153" s="549"/>
      <c r="B153" s="159" t="s">
        <v>9</v>
      </c>
      <c r="C153" s="428" t="s">
        <v>479</v>
      </c>
      <c r="D153" s="461"/>
      <c r="E153" s="496"/>
      <c r="F153" s="496"/>
      <c r="G153" s="496"/>
      <c r="H153" s="496"/>
    </row>
    <row r="154" spans="1:8" s="3" customFormat="1" x14ac:dyDescent="0.55000000000000004">
      <c r="A154" s="550"/>
      <c r="B154" s="448" t="s">
        <v>44</v>
      </c>
      <c r="C154" s="428" t="s">
        <v>480</v>
      </c>
      <c r="D154" s="110">
        <f>D152*D153</f>
        <v>0</v>
      </c>
      <c r="E154" s="496"/>
      <c r="F154" s="496"/>
      <c r="G154" s="496"/>
      <c r="H154" s="496"/>
    </row>
    <row r="155" spans="1:8" s="3" customFormat="1" ht="31.2" x14ac:dyDescent="0.55000000000000004">
      <c r="A155" s="548" t="s">
        <v>481</v>
      </c>
      <c r="B155" s="427" t="s">
        <v>323</v>
      </c>
      <c r="C155" s="460" t="s">
        <v>482</v>
      </c>
      <c r="D155" s="394"/>
      <c r="E155" s="496"/>
      <c r="F155" s="496"/>
      <c r="G155" s="496"/>
      <c r="H155" s="496"/>
    </row>
    <row r="156" spans="1:8" s="3" customFormat="1" ht="31.2" x14ac:dyDescent="0.55000000000000004">
      <c r="A156" s="549"/>
      <c r="B156" s="159" t="s">
        <v>9</v>
      </c>
      <c r="C156" s="462" t="s">
        <v>534</v>
      </c>
      <c r="D156" s="461"/>
      <c r="E156" s="496"/>
      <c r="F156" s="496"/>
      <c r="G156" s="496"/>
      <c r="H156" s="496"/>
    </row>
    <row r="157" spans="1:8" s="3" customFormat="1" ht="31.2" x14ac:dyDescent="0.55000000000000004">
      <c r="A157" s="549"/>
      <c r="B157" s="448" t="s">
        <v>44</v>
      </c>
      <c r="C157" s="463" t="s">
        <v>535</v>
      </c>
      <c r="D157" s="110">
        <f>D155*D156</f>
        <v>0</v>
      </c>
      <c r="E157" s="496"/>
      <c r="F157" s="496"/>
      <c r="G157" s="496"/>
      <c r="H157" s="496"/>
    </row>
    <row r="158" spans="1:8" s="3" customFormat="1" ht="31.2" x14ac:dyDescent="0.55000000000000004">
      <c r="A158" s="549"/>
      <c r="B158" s="427" t="s">
        <v>323</v>
      </c>
      <c r="C158" s="460" t="s">
        <v>483</v>
      </c>
      <c r="D158" s="394"/>
      <c r="E158" s="496"/>
      <c r="F158" s="496"/>
      <c r="G158" s="496"/>
      <c r="H158" s="496"/>
    </row>
    <row r="159" spans="1:8" s="3" customFormat="1" ht="31.2" x14ac:dyDescent="0.55000000000000004">
      <c r="A159" s="549"/>
      <c r="B159" s="159" t="s">
        <v>9</v>
      </c>
      <c r="C159" s="462" t="s">
        <v>536</v>
      </c>
      <c r="D159" s="461"/>
      <c r="E159" s="496"/>
      <c r="F159" s="496"/>
      <c r="G159" s="496"/>
      <c r="H159" s="496"/>
    </row>
    <row r="160" spans="1:8" s="3" customFormat="1" ht="31.2" x14ac:dyDescent="0.55000000000000004">
      <c r="A160" s="550"/>
      <c r="B160" s="448" t="s">
        <v>44</v>
      </c>
      <c r="C160" s="463" t="s">
        <v>537</v>
      </c>
      <c r="D160" s="110">
        <f>D158*D159</f>
        <v>0</v>
      </c>
      <c r="E160" s="496"/>
      <c r="F160" s="496"/>
      <c r="G160" s="496"/>
      <c r="H160" s="496"/>
    </row>
    <row r="161" spans="1:8" s="3" customFormat="1" x14ac:dyDescent="0.55000000000000004">
      <c r="A161" s="548" t="s">
        <v>484</v>
      </c>
      <c r="B161" s="427" t="s">
        <v>323</v>
      </c>
      <c r="C161" s="460" t="s">
        <v>485</v>
      </c>
      <c r="D161" s="394"/>
      <c r="E161" s="496"/>
      <c r="F161" s="496"/>
      <c r="G161" s="496"/>
      <c r="H161" s="496"/>
    </row>
    <row r="162" spans="1:8" s="3" customFormat="1" x14ac:dyDescent="0.55000000000000004">
      <c r="A162" s="549"/>
      <c r="B162" s="159" t="s">
        <v>9</v>
      </c>
      <c r="C162" s="462" t="s">
        <v>538</v>
      </c>
      <c r="D162" s="461"/>
      <c r="E162" s="496"/>
      <c r="F162" s="496"/>
      <c r="G162" s="496"/>
      <c r="H162" s="496"/>
    </row>
    <row r="163" spans="1:8" s="3" customFormat="1" x14ac:dyDescent="0.55000000000000004">
      <c r="A163" s="549"/>
      <c r="B163" s="448" t="s">
        <v>44</v>
      </c>
      <c r="C163" s="463" t="s">
        <v>539</v>
      </c>
      <c r="D163" s="110">
        <f>D161*D162</f>
        <v>0</v>
      </c>
      <c r="E163" s="496"/>
      <c r="F163" s="496"/>
      <c r="G163" s="496"/>
      <c r="H163" s="496"/>
    </row>
    <row r="164" spans="1:8" s="3" customFormat="1" ht="31.2" x14ac:dyDescent="0.55000000000000004">
      <c r="A164" s="549"/>
      <c r="B164" s="427" t="s">
        <v>323</v>
      </c>
      <c r="C164" s="460" t="s">
        <v>486</v>
      </c>
      <c r="D164" s="394"/>
      <c r="E164" s="496"/>
      <c r="F164" s="496"/>
      <c r="G164" s="496"/>
      <c r="H164" s="496"/>
    </row>
    <row r="165" spans="1:8" s="3" customFormat="1" ht="31.2" x14ac:dyDescent="0.55000000000000004">
      <c r="A165" s="549"/>
      <c r="B165" s="159" t="s">
        <v>9</v>
      </c>
      <c r="C165" s="462" t="s">
        <v>487</v>
      </c>
      <c r="D165" s="461"/>
      <c r="E165" s="496"/>
      <c r="F165" s="496"/>
      <c r="G165" s="496"/>
      <c r="H165" s="496"/>
    </row>
    <row r="166" spans="1:8" s="3" customFormat="1" ht="31.2" x14ac:dyDescent="0.55000000000000004">
      <c r="A166" s="549"/>
      <c r="B166" s="448" t="s">
        <v>44</v>
      </c>
      <c r="C166" s="463" t="s">
        <v>488</v>
      </c>
      <c r="D166" s="110">
        <f>D164*D165</f>
        <v>0</v>
      </c>
      <c r="E166" s="496"/>
      <c r="F166" s="496"/>
      <c r="G166" s="496"/>
      <c r="H166" s="496"/>
    </row>
    <row r="167" spans="1:8" s="3" customFormat="1" ht="31.2" x14ac:dyDescent="0.55000000000000004">
      <c r="A167" s="549"/>
      <c r="B167" s="427" t="s">
        <v>470</v>
      </c>
      <c r="C167" s="460" t="s">
        <v>489</v>
      </c>
      <c r="D167" s="394"/>
      <c r="E167" s="496"/>
      <c r="F167" s="496"/>
      <c r="G167" s="496"/>
      <c r="H167" s="496"/>
    </row>
    <row r="168" spans="1:8" s="3" customFormat="1" ht="31.2" x14ac:dyDescent="0.55000000000000004">
      <c r="A168" s="549"/>
      <c r="B168" s="159" t="s">
        <v>50</v>
      </c>
      <c r="C168" s="462" t="s">
        <v>490</v>
      </c>
      <c r="D168" s="461"/>
      <c r="E168" s="496"/>
      <c r="F168" s="496"/>
      <c r="G168" s="496"/>
      <c r="H168" s="496"/>
    </row>
    <row r="169" spans="1:8" s="3" customFormat="1" ht="31.2" x14ac:dyDescent="0.55000000000000004">
      <c r="A169" s="549"/>
      <c r="B169" s="448" t="s">
        <v>44</v>
      </c>
      <c r="C169" s="463" t="s">
        <v>491</v>
      </c>
      <c r="D169" s="110">
        <f>D167*D168</f>
        <v>0</v>
      </c>
      <c r="E169" s="496"/>
      <c r="F169" s="496"/>
      <c r="G169" s="496"/>
      <c r="H169" s="496"/>
    </row>
    <row r="170" spans="1:8" s="3" customFormat="1" ht="31.2" x14ac:dyDescent="0.55000000000000004">
      <c r="A170" s="549"/>
      <c r="B170" s="427" t="s">
        <v>330</v>
      </c>
      <c r="C170" s="462" t="s">
        <v>493</v>
      </c>
      <c r="D170" s="394"/>
      <c r="E170" s="496"/>
      <c r="F170" s="496"/>
      <c r="G170" s="496"/>
      <c r="H170" s="496"/>
    </row>
    <row r="171" spans="1:8" s="3" customFormat="1" x14ac:dyDescent="0.55000000000000004">
      <c r="A171" s="549"/>
      <c r="B171" s="159" t="s">
        <v>492</v>
      </c>
      <c r="C171" s="463" t="s">
        <v>540</v>
      </c>
      <c r="D171" s="461"/>
      <c r="E171" s="496"/>
      <c r="F171" s="496"/>
      <c r="G171" s="496"/>
      <c r="H171" s="496"/>
    </row>
    <row r="172" spans="1:8" s="3" customFormat="1" ht="31.2" x14ac:dyDescent="0.55000000000000004">
      <c r="A172" s="550"/>
      <c r="B172" s="448" t="s">
        <v>44</v>
      </c>
      <c r="C172" s="463" t="s">
        <v>494</v>
      </c>
      <c r="D172" s="110">
        <f>D170*D171</f>
        <v>0</v>
      </c>
      <c r="E172" s="496"/>
      <c r="F172" s="496"/>
      <c r="G172" s="496"/>
      <c r="H172" s="496"/>
    </row>
    <row r="173" spans="1:8" s="3" customFormat="1" ht="31.2" x14ac:dyDescent="0.55000000000000004">
      <c r="A173" s="548" t="s">
        <v>495</v>
      </c>
      <c r="B173" s="427" t="s">
        <v>470</v>
      </c>
      <c r="C173" s="460" t="s">
        <v>496</v>
      </c>
      <c r="D173" s="394"/>
      <c r="E173" s="496"/>
      <c r="F173" s="496"/>
      <c r="G173" s="496"/>
      <c r="H173" s="496"/>
    </row>
    <row r="174" spans="1:8" s="3" customFormat="1" ht="31.2" x14ac:dyDescent="0.55000000000000004">
      <c r="A174" s="549"/>
      <c r="B174" s="159" t="s">
        <v>50</v>
      </c>
      <c r="C174" s="462" t="s">
        <v>497</v>
      </c>
      <c r="D174" s="461"/>
      <c r="E174" s="496"/>
      <c r="F174" s="496"/>
      <c r="G174" s="496"/>
      <c r="H174" s="496"/>
    </row>
    <row r="175" spans="1:8" s="3" customFormat="1" ht="31.2" x14ac:dyDescent="0.55000000000000004">
      <c r="A175" s="549"/>
      <c r="B175" s="448" t="s">
        <v>44</v>
      </c>
      <c r="C175" s="463" t="s">
        <v>498</v>
      </c>
      <c r="D175" s="110">
        <f>D173*D174</f>
        <v>0</v>
      </c>
      <c r="E175" s="496"/>
      <c r="F175" s="496"/>
      <c r="G175" s="496"/>
      <c r="H175" s="496"/>
    </row>
    <row r="176" spans="1:8" s="3" customFormat="1" ht="31.2" x14ac:dyDescent="0.55000000000000004">
      <c r="A176" s="549"/>
      <c r="B176" s="427" t="s">
        <v>470</v>
      </c>
      <c r="C176" s="460" t="s">
        <v>499</v>
      </c>
      <c r="D176" s="394"/>
      <c r="E176" s="496"/>
      <c r="F176" s="496"/>
      <c r="G176" s="496"/>
      <c r="H176" s="496"/>
    </row>
    <row r="177" spans="1:8" s="3" customFormat="1" ht="31.2" x14ac:dyDescent="0.55000000000000004">
      <c r="A177" s="549"/>
      <c r="B177" s="159" t="s">
        <v>50</v>
      </c>
      <c r="C177" s="462" t="s">
        <v>500</v>
      </c>
      <c r="D177" s="461"/>
      <c r="E177" s="496"/>
      <c r="F177" s="496"/>
      <c r="G177" s="496"/>
      <c r="H177" s="496"/>
    </row>
    <row r="178" spans="1:8" s="3" customFormat="1" x14ac:dyDescent="0.55000000000000004">
      <c r="A178" s="550"/>
      <c r="B178" s="448" t="s">
        <v>44</v>
      </c>
      <c r="C178" s="463" t="s">
        <v>501</v>
      </c>
      <c r="D178" s="110">
        <f>D176*D177</f>
        <v>0</v>
      </c>
      <c r="E178" s="496"/>
      <c r="F178" s="496"/>
      <c r="G178" s="496"/>
      <c r="H178" s="496"/>
    </row>
    <row r="179" spans="1:8" s="3" customFormat="1" ht="31.2" x14ac:dyDescent="0.55000000000000004">
      <c r="A179" s="548" t="s">
        <v>502</v>
      </c>
      <c r="B179" s="448" t="s">
        <v>503</v>
      </c>
      <c r="C179" s="463" t="s">
        <v>505</v>
      </c>
      <c r="D179" s="394"/>
      <c r="E179" s="496"/>
      <c r="F179" s="496"/>
      <c r="G179" s="496"/>
      <c r="H179" s="496"/>
    </row>
    <row r="180" spans="1:8" s="3" customFormat="1" x14ac:dyDescent="0.55000000000000004">
      <c r="A180" s="549"/>
      <c r="B180" s="448" t="s">
        <v>504</v>
      </c>
      <c r="C180" s="463" t="s">
        <v>506</v>
      </c>
      <c r="D180" s="461"/>
      <c r="E180" s="496"/>
      <c r="F180" s="496"/>
      <c r="G180" s="496"/>
      <c r="H180" s="496"/>
    </row>
    <row r="181" spans="1:8" s="3" customFormat="1" x14ac:dyDescent="0.55000000000000004">
      <c r="A181" s="550"/>
      <c r="B181" s="448" t="s">
        <v>44</v>
      </c>
      <c r="C181" s="463" t="s">
        <v>507</v>
      </c>
      <c r="D181" s="110">
        <f>D179*D180</f>
        <v>0</v>
      </c>
      <c r="E181" s="496"/>
      <c r="F181" s="496"/>
      <c r="G181" s="496"/>
      <c r="H181" s="496"/>
    </row>
    <row r="182" spans="1:8" s="3" customFormat="1" x14ac:dyDescent="0.55000000000000004">
      <c r="A182" s="548" t="s">
        <v>508</v>
      </c>
      <c r="B182" s="448" t="s">
        <v>509</v>
      </c>
      <c r="C182" s="463" t="s">
        <v>510</v>
      </c>
      <c r="D182" s="394"/>
      <c r="E182" s="496"/>
      <c r="F182" s="496"/>
      <c r="G182" s="496"/>
      <c r="H182" s="496"/>
    </row>
    <row r="183" spans="1:8" s="3" customFormat="1" x14ac:dyDescent="0.55000000000000004">
      <c r="A183" s="549"/>
      <c r="B183" s="448" t="s">
        <v>3</v>
      </c>
      <c r="C183" s="463" t="s">
        <v>511</v>
      </c>
      <c r="D183" s="461"/>
      <c r="E183" s="496"/>
      <c r="F183" s="496"/>
      <c r="G183" s="496"/>
      <c r="H183" s="496"/>
    </row>
    <row r="184" spans="1:8" s="3" customFormat="1" x14ac:dyDescent="0.55000000000000004">
      <c r="A184" s="549"/>
      <c r="B184" s="448" t="s">
        <v>44</v>
      </c>
      <c r="C184" s="463" t="s">
        <v>512</v>
      </c>
      <c r="D184" s="110">
        <f>D182*D183</f>
        <v>0</v>
      </c>
      <c r="E184" s="496"/>
      <c r="F184" s="496"/>
      <c r="G184" s="496"/>
      <c r="H184" s="496"/>
    </row>
    <row r="185" spans="1:8" s="3" customFormat="1" x14ac:dyDescent="0.55000000000000004">
      <c r="A185" s="549"/>
      <c r="B185" s="448" t="s">
        <v>509</v>
      </c>
      <c r="C185" s="463" t="s">
        <v>513</v>
      </c>
      <c r="D185" s="394"/>
      <c r="E185" s="496"/>
      <c r="F185" s="496"/>
      <c r="G185" s="496"/>
      <c r="H185" s="496"/>
    </row>
    <row r="186" spans="1:8" s="3" customFormat="1" x14ac:dyDescent="0.55000000000000004">
      <c r="A186" s="549"/>
      <c r="B186" s="448" t="s">
        <v>3</v>
      </c>
      <c r="C186" s="463" t="s">
        <v>514</v>
      </c>
      <c r="D186" s="461"/>
      <c r="E186" s="496"/>
      <c r="F186" s="496"/>
      <c r="G186" s="496"/>
      <c r="H186" s="496"/>
    </row>
    <row r="187" spans="1:8" s="3" customFormat="1" x14ac:dyDescent="0.55000000000000004">
      <c r="A187" s="550"/>
      <c r="B187" s="448" t="s">
        <v>44</v>
      </c>
      <c r="C187" s="463" t="s">
        <v>515</v>
      </c>
      <c r="D187" s="110">
        <f>D185*D186</f>
        <v>0</v>
      </c>
      <c r="E187" s="496"/>
      <c r="F187" s="496"/>
      <c r="G187" s="496"/>
      <c r="H187" s="496"/>
    </row>
    <row r="188" spans="1:8" s="3" customFormat="1" x14ac:dyDescent="0.55000000000000004">
      <c r="A188" s="548" t="s">
        <v>516</v>
      </c>
      <c r="B188" s="448" t="s">
        <v>503</v>
      </c>
      <c r="C188" s="463" t="s">
        <v>517</v>
      </c>
      <c r="D188" s="394"/>
      <c r="E188" s="496"/>
      <c r="F188" s="496"/>
      <c r="G188" s="496"/>
      <c r="H188" s="496"/>
    </row>
    <row r="189" spans="1:8" s="3" customFormat="1" x14ac:dyDescent="0.55000000000000004">
      <c r="A189" s="549"/>
      <c r="B189" s="448" t="s">
        <v>504</v>
      </c>
      <c r="C189" s="463" t="s">
        <v>518</v>
      </c>
      <c r="D189" s="461"/>
      <c r="E189" s="496"/>
      <c r="F189" s="496"/>
      <c r="G189" s="496"/>
      <c r="H189" s="496"/>
    </row>
    <row r="190" spans="1:8" s="3" customFormat="1" x14ac:dyDescent="0.55000000000000004">
      <c r="A190" s="550"/>
      <c r="B190" s="448" t="s">
        <v>44</v>
      </c>
      <c r="C190" s="463" t="s">
        <v>519</v>
      </c>
      <c r="D190" s="110">
        <f>D188*D189</f>
        <v>0</v>
      </c>
      <c r="E190" s="496"/>
      <c r="F190" s="496"/>
      <c r="G190" s="496"/>
      <c r="H190" s="496"/>
    </row>
    <row r="191" spans="1:8" s="3" customFormat="1" x14ac:dyDescent="0.55000000000000004">
      <c r="A191" s="548" t="s">
        <v>520</v>
      </c>
      <c r="B191" s="448" t="s">
        <v>521</v>
      </c>
      <c r="C191" s="463" t="s">
        <v>522</v>
      </c>
      <c r="D191" s="394"/>
      <c r="E191" s="496"/>
      <c r="F191" s="496"/>
      <c r="G191" s="496"/>
      <c r="H191" s="496"/>
    </row>
    <row r="192" spans="1:8" s="3" customFormat="1" x14ac:dyDescent="0.55000000000000004">
      <c r="A192" s="549"/>
      <c r="B192" s="448" t="s">
        <v>6</v>
      </c>
      <c r="C192" s="463" t="s">
        <v>527</v>
      </c>
      <c r="D192" s="461"/>
      <c r="E192" s="496"/>
      <c r="F192" s="496"/>
      <c r="G192" s="496"/>
      <c r="H192" s="496"/>
    </row>
    <row r="193" spans="1:8" s="3" customFormat="1" x14ac:dyDescent="0.55000000000000004">
      <c r="A193" s="549"/>
      <c r="B193" s="448" t="s">
        <v>44</v>
      </c>
      <c r="C193" s="463" t="s">
        <v>523</v>
      </c>
      <c r="D193" s="110">
        <f>D191*D192</f>
        <v>0</v>
      </c>
      <c r="E193" s="496"/>
      <c r="F193" s="496"/>
      <c r="G193" s="496"/>
      <c r="H193" s="496"/>
    </row>
    <row r="194" spans="1:8" s="3" customFormat="1" x14ac:dyDescent="0.55000000000000004">
      <c r="A194" s="549"/>
      <c r="B194" s="448" t="s">
        <v>521</v>
      </c>
      <c r="C194" s="463" t="s">
        <v>524</v>
      </c>
      <c r="D194" s="394"/>
      <c r="E194" s="496"/>
      <c r="F194" s="496"/>
      <c r="G194" s="496"/>
      <c r="H194" s="496"/>
    </row>
    <row r="195" spans="1:8" s="3" customFormat="1" x14ac:dyDescent="0.55000000000000004">
      <c r="A195" s="549"/>
      <c r="B195" s="448" t="s">
        <v>6</v>
      </c>
      <c r="C195" s="463" t="s">
        <v>525</v>
      </c>
      <c r="D195" s="461"/>
      <c r="E195" s="496"/>
      <c r="F195" s="496"/>
      <c r="G195" s="496"/>
      <c r="H195" s="496"/>
    </row>
    <row r="196" spans="1:8" s="3" customFormat="1" x14ac:dyDescent="0.55000000000000004">
      <c r="A196" s="550"/>
      <c r="B196" s="448" t="s">
        <v>44</v>
      </c>
      <c r="C196" s="463" t="s">
        <v>526</v>
      </c>
      <c r="D196" s="110">
        <f>D194*D195</f>
        <v>0</v>
      </c>
      <c r="E196" s="496"/>
      <c r="F196" s="496"/>
      <c r="G196" s="496"/>
      <c r="H196" s="496"/>
    </row>
    <row r="197" spans="1:8" s="3" customFormat="1" x14ac:dyDescent="0.55000000000000004">
      <c r="A197" s="188" t="s">
        <v>100</v>
      </c>
      <c r="B197" s="159" t="s">
        <v>44</v>
      </c>
      <c r="C197" s="79"/>
      <c r="D197" s="189">
        <f>D148+D151+D154+D157+D160+D163+D166+D169+D172+D175+D178+D181+D184+D187+D190+D193+D196</f>
        <v>0</v>
      </c>
      <c r="E197" s="496"/>
      <c r="F197" s="496"/>
      <c r="G197" s="496"/>
      <c r="H197" s="496"/>
    </row>
    <row r="198" spans="1:8" s="3" customFormat="1" x14ac:dyDescent="0.55000000000000004">
      <c r="A198" s="450" t="s">
        <v>469</v>
      </c>
      <c r="B198" s="159" t="s">
        <v>470</v>
      </c>
      <c r="C198" s="79"/>
      <c r="D198" s="207">
        <f>D197/(D32+D58)</f>
        <v>0</v>
      </c>
      <c r="E198" s="558" t="s">
        <v>528</v>
      </c>
      <c r="F198" s="559"/>
      <c r="G198" s="559"/>
      <c r="H198" s="560"/>
    </row>
    <row r="199" spans="1:8" s="3" customFormat="1" x14ac:dyDescent="0.55000000000000004">
      <c r="A199" s="58" t="s">
        <v>469</v>
      </c>
      <c r="B199" s="59" t="s">
        <v>470</v>
      </c>
      <c r="C199" s="60"/>
      <c r="D199" s="63">
        <v>155</v>
      </c>
      <c r="E199" s="486" t="s">
        <v>451</v>
      </c>
      <c r="F199" s="532"/>
      <c r="G199" s="532"/>
      <c r="H199" s="487"/>
    </row>
    <row r="200" spans="1:8" s="3" customFormat="1" x14ac:dyDescent="0.55000000000000004">
      <c r="A200" s="494" t="s">
        <v>101</v>
      </c>
      <c r="B200" s="494"/>
      <c r="C200" s="494"/>
      <c r="D200" s="494"/>
      <c r="E200" s="494"/>
      <c r="F200" s="494"/>
      <c r="G200" s="494"/>
      <c r="H200" s="494"/>
    </row>
    <row r="201" spans="1:8" s="3" customFormat="1" x14ac:dyDescent="0.55000000000000004">
      <c r="A201" s="106" t="s">
        <v>79</v>
      </c>
      <c r="B201" s="113" t="s">
        <v>70</v>
      </c>
      <c r="C201" s="77" t="s">
        <v>80</v>
      </c>
      <c r="D201" s="66" t="s">
        <v>406</v>
      </c>
      <c r="E201" s="402" t="s">
        <v>407</v>
      </c>
      <c r="F201" s="402" t="s">
        <v>408</v>
      </c>
      <c r="G201" s="488" t="s">
        <v>1</v>
      </c>
      <c r="H201" s="489"/>
    </row>
    <row r="202" spans="1:8" s="3" customFormat="1" x14ac:dyDescent="0.55000000000000004">
      <c r="A202" s="117" t="s">
        <v>27</v>
      </c>
      <c r="B202" s="45" t="s">
        <v>29</v>
      </c>
      <c r="C202" s="47" t="s">
        <v>22</v>
      </c>
      <c r="D202" s="36" t="s">
        <v>23</v>
      </c>
      <c r="E202" s="123" t="s">
        <v>23</v>
      </c>
      <c r="F202" s="123">
        <v>0</v>
      </c>
      <c r="G202" s="533" t="s">
        <v>104</v>
      </c>
      <c r="H202" s="533"/>
    </row>
    <row r="203" spans="1:8" s="3" customFormat="1" ht="31.2" x14ac:dyDescent="0.55000000000000004">
      <c r="A203" s="117" t="s">
        <v>102</v>
      </c>
      <c r="B203" s="45" t="s">
        <v>29</v>
      </c>
      <c r="C203" s="47" t="s">
        <v>103</v>
      </c>
      <c r="D203" s="469"/>
      <c r="E203" s="123"/>
      <c r="F203" s="152">
        <f>E203*D203</f>
        <v>0</v>
      </c>
      <c r="G203" s="483" t="s">
        <v>288</v>
      </c>
      <c r="H203" s="483"/>
    </row>
    <row r="204" spans="1:8" s="3" customFormat="1" x14ac:dyDescent="0.55000000000000004">
      <c r="A204" s="117" t="s">
        <v>105</v>
      </c>
      <c r="B204" s="45" t="s">
        <v>29</v>
      </c>
      <c r="C204" s="47" t="s">
        <v>106</v>
      </c>
      <c r="D204" s="36"/>
      <c r="E204" s="51"/>
      <c r="F204" s="152">
        <f t="shared" ref="F204" si="1">E204*D204</f>
        <v>0</v>
      </c>
      <c r="G204" s="533" t="s">
        <v>258</v>
      </c>
      <c r="H204" s="533"/>
    </row>
    <row r="205" spans="1:8" s="3" customFormat="1" ht="31.2" x14ac:dyDescent="0.55000000000000004">
      <c r="A205" s="117" t="s">
        <v>28</v>
      </c>
      <c r="B205" s="45" t="s">
        <v>29</v>
      </c>
      <c r="C205" s="47" t="s">
        <v>259</v>
      </c>
      <c r="D205" s="36" t="s">
        <v>8</v>
      </c>
      <c r="E205" s="51" t="s">
        <v>8</v>
      </c>
      <c r="F205" s="152"/>
      <c r="G205" s="533" t="s">
        <v>260</v>
      </c>
      <c r="H205" s="533"/>
    </row>
    <row r="206" spans="1:8" s="3" customFormat="1" x14ac:dyDescent="0.55000000000000004">
      <c r="A206" s="446" t="s">
        <v>531</v>
      </c>
      <c r="B206" s="45" t="s">
        <v>29</v>
      </c>
      <c r="C206" s="449" t="s">
        <v>532</v>
      </c>
      <c r="D206" s="454"/>
      <c r="E206" s="207"/>
      <c r="F206" s="152"/>
      <c r="G206" s="467"/>
      <c r="H206" s="468"/>
    </row>
    <row r="207" spans="1:8" s="3" customFormat="1" x14ac:dyDescent="0.55000000000000004">
      <c r="A207" s="446" t="s">
        <v>533</v>
      </c>
      <c r="B207" s="45" t="s">
        <v>29</v>
      </c>
      <c r="C207" s="449" t="s">
        <v>532</v>
      </c>
      <c r="D207" s="454"/>
      <c r="E207" s="207"/>
      <c r="F207" s="152"/>
      <c r="G207" s="467"/>
      <c r="H207" s="468"/>
    </row>
    <row r="208" spans="1:8" s="3" customFormat="1" x14ac:dyDescent="0.55000000000000004">
      <c r="A208" s="450" t="s">
        <v>289</v>
      </c>
      <c r="B208" s="159" t="s">
        <v>29</v>
      </c>
      <c r="C208" s="79"/>
      <c r="D208" s="78" t="s">
        <v>8</v>
      </c>
      <c r="E208" s="190" t="s">
        <v>8</v>
      </c>
      <c r="F208" s="152">
        <f>SUM(F202:F207)</f>
        <v>0</v>
      </c>
      <c r="G208" s="537"/>
      <c r="H208" s="538"/>
    </row>
    <row r="209" spans="1:8" s="3" customFormat="1" x14ac:dyDescent="0.55000000000000004">
      <c r="A209" s="450" t="s">
        <v>529</v>
      </c>
      <c r="B209" s="159" t="s">
        <v>530</v>
      </c>
      <c r="C209" s="79"/>
      <c r="D209" s="78"/>
      <c r="E209" s="451"/>
      <c r="F209" s="152">
        <f>F208/(D32+D58)</f>
        <v>0</v>
      </c>
      <c r="G209" s="452"/>
      <c r="H209" s="453"/>
    </row>
    <row r="210" spans="1:8" s="3" customFormat="1" x14ac:dyDescent="0.55000000000000004">
      <c r="A210" s="58" t="s">
        <v>289</v>
      </c>
      <c r="B210" s="59" t="s">
        <v>530</v>
      </c>
      <c r="C210" s="60"/>
      <c r="D210" s="61"/>
      <c r="E210" s="191"/>
      <c r="F210" s="466">
        <v>3.4</v>
      </c>
      <c r="G210" s="486" t="s">
        <v>451</v>
      </c>
      <c r="H210" s="487"/>
    </row>
    <row r="211" spans="1:8" s="3" customFormat="1" x14ac:dyDescent="0.55000000000000004">
      <c r="A211" s="39"/>
      <c r="B211" s="40"/>
      <c r="C211" s="41"/>
      <c r="D211" s="42"/>
      <c r="E211" s="38"/>
      <c r="F211" s="38"/>
      <c r="G211" s="32"/>
      <c r="H211" s="194"/>
    </row>
    <row r="212" spans="1:8" s="3" customFormat="1" x14ac:dyDescent="0.55000000000000004">
      <c r="A212" s="8"/>
      <c r="B212" s="9"/>
      <c r="C212" s="2"/>
      <c r="D212" s="2"/>
      <c r="E212" s="2"/>
      <c r="F212" s="2"/>
      <c r="G212" s="8"/>
      <c r="H212" s="194"/>
    </row>
    <row r="213" spans="1:8" s="3" customFormat="1" x14ac:dyDescent="0.55000000000000004">
      <c r="A213" s="8"/>
      <c r="B213" s="9"/>
      <c r="C213" s="10"/>
      <c r="D213" s="9"/>
      <c r="E213" s="21"/>
      <c r="F213" s="21"/>
      <c r="G213" s="8"/>
      <c r="H213" s="194"/>
    </row>
    <row r="214" spans="1:8" s="3" customFormat="1" x14ac:dyDescent="0.55000000000000004">
      <c r="A214" s="8"/>
      <c r="B214" s="9"/>
      <c r="C214" s="10"/>
      <c r="D214" s="9"/>
      <c r="E214" s="21"/>
      <c r="F214" s="21"/>
      <c r="G214" s="8"/>
      <c r="H214" s="194"/>
    </row>
    <row r="215" spans="1:8" s="3" customFormat="1" x14ac:dyDescent="0.55000000000000004">
      <c r="A215" s="8"/>
      <c r="B215" s="9"/>
      <c r="C215" s="10"/>
      <c r="D215" s="9"/>
      <c r="E215" s="21"/>
      <c r="F215" s="21"/>
      <c r="G215" s="8"/>
      <c r="H215" s="194"/>
    </row>
    <row r="216" spans="1:8" s="3" customFormat="1" x14ac:dyDescent="0.55000000000000004">
      <c r="A216" s="8"/>
      <c r="B216" s="9"/>
      <c r="C216" s="10"/>
      <c r="D216" s="9"/>
      <c r="E216" s="21"/>
      <c r="F216" s="21"/>
      <c r="G216" s="8"/>
      <c r="H216" s="194"/>
    </row>
    <row r="217" spans="1:8" s="3" customFormat="1" x14ac:dyDescent="0.55000000000000004">
      <c r="A217" s="8"/>
      <c r="B217" s="9"/>
      <c r="C217" s="10"/>
      <c r="D217" s="9"/>
      <c r="E217" s="21"/>
      <c r="F217" s="21"/>
      <c r="G217" s="8"/>
      <c r="H217" s="194"/>
    </row>
    <row r="218" spans="1:8" s="3" customFormat="1" x14ac:dyDescent="0.55000000000000004">
      <c r="A218" s="8"/>
      <c r="B218" s="9"/>
      <c r="C218" s="10"/>
      <c r="D218" s="9"/>
      <c r="E218" s="21"/>
      <c r="F218" s="21"/>
      <c r="G218" s="8"/>
      <c r="H218" s="194"/>
    </row>
    <row r="219" spans="1:8" s="3" customFormat="1" x14ac:dyDescent="0.55000000000000004">
      <c r="A219" s="8"/>
      <c r="B219" s="9"/>
      <c r="C219" s="10"/>
      <c r="D219" s="9"/>
      <c r="E219" s="21"/>
      <c r="F219" s="21"/>
      <c r="G219" s="8"/>
      <c r="H219" s="194"/>
    </row>
    <row r="220" spans="1:8" s="3" customFormat="1" x14ac:dyDescent="0.55000000000000004">
      <c r="A220" s="8"/>
      <c r="B220" s="9"/>
      <c r="C220" s="10"/>
      <c r="D220" s="9"/>
      <c r="E220" s="21"/>
      <c r="F220" s="21"/>
      <c r="G220" s="8"/>
      <c r="H220" s="194"/>
    </row>
  </sheetData>
  <mergeCells count="129">
    <mergeCell ref="E196:H196"/>
    <mergeCell ref="E198:H198"/>
    <mergeCell ref="E199:H199"/>
    <mergeCell ref="E191:H191"/>
    <mergeCell ref="E192:H192"/>
    <mergeCell ref="E193:H193"/>
    <mergeCell ref="E194:H194"/>
    <mergeCell ref="E195:H195"/>
    <mergeCell ref="E186:H186"/>
    <mergeCell ref="E187:H187"/>
    <mergeCell ref="E188:H188"/>
    <mergeCell ref="E189:H189"/>
    <mergeCell ref="E190:H190"/>
    <mergeCell ref="E197:H197"/>
    <mergeCell ref="E181:H181"/>
    <mergeCell ref="E182:H182"/>
    <mergeCell ref="E183:H183"/>
    <mergeCell ref="E184:H184"/>
    <mergeCell ref="E185:H185"/>
    <mergeCell ref="E176:H176"/>
    <mergeCell ref="E177:H177"/>
    <mergeCell ref="E178:H178"/>
    <mergeCell ref="E179:H179"/>
    <mergeCell ref="E180:H180"/>
    <mergeCell ref="A188:A190"/>
    <mergeCell ref="A191:A196"/>
    <mergeCell ref="E149:H149"/>
    <mergeCell ref="E152:H152"/>
    <mergeCell ref="E153:H153"/>
    <mergeCell ref="E154:H154"/>
    <mergeCell ref="E157:H157"/>
    <mergeCell ref="E158:H158"/>
    <mergeCell ref="E159:H159"/>
    <mergeCell ref="E160:H160"/>
    <mergeCell ref="E161:H161"/>
    <mergeCell ref="E162:H162"/>
    <mergeCell ref="E163:H163"/>
    <mergeCell ref="E164:H164"/>
    <mergeCell ref="E165:H165"/>
    <mergeCell ref="A155:A160"/>
    <mergeCell ref="A161:A172"/>
    <mergeCell ref="A173:A178"/>
    <mergeCell ref="A179:A181"/>
    <mergeCell ref="A182:A187"/>
    <mergeCell ref="E150:H150"/>
    <mergeCell ref="E166:H166"/>
    <mergeCell ref="E167:H167"/>
    <mergeCell ref="E168:H168"/>
    <mergeCell ref="G201:H201"/>
    <mergeCell ref="A116:A120"/>
    <mergeCell ref="B116:B120"/>
    <mergeCell ref="G128:H128"/>
    <mergeCell ref="A125:H125"/>
    <mergeCell ref="G129:H129"/>
    <mergeCell ref="G132:H132"/>
    <mergeCell ref="E122:H122"/>
    <mergeCell ref="E123:H123"/>
    <mergeCell ref="E124:H124"/>
    <mergeCell ref="E136:H136"/>
    <mergeCell ref="A128:A132"/>
    <mergeCell ref="B128:B132"/>
    <mergeCell ref="G131:H131"/>
    <mergeCell ref="D134:F134"/>
    <mergeCell ref="E151:H151"/>
    <mergeCell ref="E143:H143"/>
    <mergeCell ref="E142:H142"/>
    <mergeCell ref="E137:H137"/>
    <mergeCell ref="E138:H138"/>
    <mergeCell ref="E139:H139"/>
    <mergeCell ref="A146:A154"/>
    <mergeCell ref="E155:H155"/>
    <mergeCell ref="E156:H156"/>
    <mergeCell ref="A66:F66"/>
    <mergeCell ref="A30:F30"/>
    <mergeCell ref="A16:F16"/>
    <mergeCell ref="F7:H7"/>
    <mergeCell ref="F8:H8"/>
    <mergeCell ref="A13:F13"/>
    <mergeCell ref="A42:F42"/>
    <mergeCell ref="A31:F31"/>
    <mergeCell ref="B11:C11"/>
    <mergeCell ref="A62:A63"/>
    <mergeCell ref="B6:C6"/>
    <mergeCell ref="B7:C7"/>
    <mergeCell ref="B8:C8"/>
    <mergeCell ref="B9:C9"/>
    <mergeCell ref="B10:C10"/>
    <mergeCell ref="G210:H210"/>
    <mergeCell ref="G130:H130"/>
    <mergeCell ref="A144:H144"/>
    <mergeCell ref="A84:E84"/>
    <mergeCell ref="A88:A89"/>
    <mergeCell ref="G133:H133"/>
    <mergeCell ref="G134:H134"/>
    <mergeCell ref="A135:H135"/>
    <mergeCell ref="G208:H208"/>
    <mergeCell ref="G202:H202"/>
    <mergeCell ref="G203:H203"/>
    <mergeCell ref="G204:H204"/>
    <mergeCell ref="G205:H205"/>
    <mergeCell ref="A200:H200"/>
    <mergeCell ref="A113:H113"/>
    <mergeCell ref="A75:A76"/>
    <mergeCell ref="A91:A92"/>
    <mergeCell ref="A114:H114"/>
    <mergeCell ref="A98:B99"/>
    <mergeCell ref="A95:A96"/>
    <mergeCell ref="E126:H126"/>
    <mergeCell ref="E127:H127"/>
    <mergeCell ref="E146:H146"/>
    <mergeCell ref="E147:H147"/>
    <mergeCell ref="E148:H148"/>
    <mergeCell ref="E121:H121"/>
    <mergeCell ref="E115:H115"/>
    <mergeCell ref="E116:H116"/>
    <mergeCell ref="E117:H117"/>
    <mergeCell ref="E118:H118"/>
    <mergeCell ref="E119:H119"/>
    <mergeCell ref="E120:H120"/>
    <mergeCell ref="E145:H145"/>
    <mergeCell ref="E169:H169"/>
    <mergeCell ref="E170:H170"/>
    <mergeCell ref="E171:H171"/>
    <mergeCell ref="E172:H172"/>
    <mergeCell ref="E173:H173"/>
    <mergeCell ref="E174:H174"/>
    <mergeCell ref="E175:H175"/>
    <mergeCell ref="G100:G101"/>
    <mergeCell ref="G102:G103"/>
  </mergeCells>
  <phoneticPr fontId="16"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37"/>
  <sheetViews>
    <sheetView topLeftCell="A91" zoomScale="60" zoomScaleNormal="60" workbookViewId="0">
      <selection activeCell="H67" sqref="H67"/>
    </sheetView>
  </sheetViews>
  <sheetFormatPr defaultColWidth="8.83984375" defaultRowHeight="15.6" x14ac:dyDescent="0.55000000000000004"/>
  <cols>
    <col min="1" max="1" width="42.83984375" style="8" bestFit="1" customWidth="1"/>
    <col min="2" max="2" width="26.83984375" style="9" customWidth="1"/>
    <col min="3" max="3" width="63.68359375" style="10" customWidth="1"/>
    <col min="4" max="4" width="31.41796875" style="9" customWidth="1"/>
    <col min="5" max="5" width="28.15625" style="21" customWidth="1"/>
    <col min="6" max="6" width="24.578125" style="21" customWidth="1"/>
    <col min="7" max="7" width="18.15625" style="8" customWidth="1"/>
    <col min="8" max="8" width="20" style="2" customWidth="1"/>
    <col min="9" max="16384" width="8.83984375" style="2"/>
  </cols>
  <sheetData>
    <row r="2" spans="1:8" s="1" customFormat="1" ht="18.3" x14ac:dyDescent="0.7">
      <c r="A2" s="23" t="s">
        <v>0</v>
      </c>
      <c r="B2" s="23"/>
      <c r="C2" s="24"/>
      <c r="D2" s="37"/>
      <c r="E2" s="25"/>
      <c r="F2" s="25"/>
      <c r="G2" s="23"/>
    </row>
    <row r="3" spans="1:8" customFormat="1" x14ac:dyDescent="0.6">
      <c r="A3" s="26"/>
      <c r="B3" s="26"/>
      <c r="C3" s="27"/>
      <c r="D3" s="29"/>
      <c r="E3" s="48"/>
      <c r="F3" s="48"/>
      <c r="G3" s="26"/>
    </row>
    <row r="4" spans="1:8" s="74" customFormat="1" x14ac:dyDescent="0.6">
      <c r="A4" s="70" t="s">
        <v>30</v>
      </c>
      <c r="B4" s="71"/>
      <c r="C4" s="72"/>
      <c r="D4" s="73"/>
      <c r="E4" s="71"/>
      <c r="F4" s="96"/>
      <c r="G4" s="71"/>
    </row>
    <row r="5" spans="1:8" customFormat="1" x14ac:dyDescent="0.6">
      <c r="A5" s="26"/>
      <c r="B5" s="26"/>
      <c r="C5" s="27"/>
      <c r="D5" s="29"/>
      <c r="E5" s="48"/>
      <c r="F5" s="48"/>
      <c r="G5" s="26"/>
    </row>
    <row r="6" spans="1:8" s="4" customFormat="1" x14ac:dyDescent="0.55000000000000004">
      <c r="A6" s="116" t="s">
        <v>10</v>
      </c>
      <c r="B6" s="506" t="s">
        <v>11</v>
      </c>
      <c r="C6" s="507"/>
      <c r="D6" s="5"/>
      <c r="E6" s="49" t="s">
        <v>391</v>
      </c>
      <c r="F6" s="49"/>
      <c r="G6" s="30"/>
    </row>
    <row r="7" spans="1:8" s="3" customFormat="1" x14ac:dyDescent="0.55000000000000004">
      <c r="A7" s="76" t="s">
        <v>12</v>
      </c>
      <c r="B7" s="510" t="s">
        <v>78</v>
      </c>
      <c r="C7" s="511"/>
      <c r="D7" s="5"/>
      <c r="E7" s="394"/>
      <c r="F7" s="540" t="s">
        <v>392</v>
      </c>
      <c r="G7" s="540"/>
      <c r="H7" s="540"/>
    </row>
    <row r="8" spans="1:8" s="3" customFormat="1" x14ac:dyDescent="0.55000000000000004">
      <c r="A8" s="31" t="s">
        <v>13</v>
      </c>
      <c r="B8" s="512" t="s">
        <v>19</v>
      </c>
      <c r="C8" s="513"/>
      <c r="D8" s="35"/>
      <c r="E8" s="395"/>
      <c r="F8" s="540" t="s">
        <v>393</v>
      </c>
      <c r="G8" s="540"/>
      <c r="H8" s="540"/>
    </row>
    <row r="9" spans="1:8" s="3" customFormat="1" x14ac:dyDescent="0.55000000000000004">
      <c r="A9" s="31" t="s">
        <v>15</v>
      </c>
      <c r="B9" s="512" t="s">
        <v>14</v>
      </c>
      <c r="C9" s="513"/>
      <c r="D9" s="5"/>
      <c r="E9" s="49"/>
      <c r="F9" s="49"/>
      <c r="G9" s="30"/>
    </row>
    <row r="10" spans="1:8" s="3" customFormat="1" x14ac:dyDescent="0.55000000000000004">
      <c r="A10" s="34" t="s">
        <v>17</v>
      </c>
      <c r="B10" s="508" t="s">
        <v>16</v>
      </c>
      <c r="C10" s="509"/>
      <c r="D10" s="35"/>
      <c r="E10" s="49"/>
      <c r="F10" s="100"/>
      <c r="G10" s="6"/>
    </row>
    <row r="11" spans="1:8" s="3" customFormat="1" x14ac:dyDescent="0.55000000000000004">
      <c r="A11" s="31" t="s">
        <v>18</v>
      </c>
      <c r="B11" s="512" t="s">
        <v>183</v>
      </c>
      <c r="C11" s="513"/>
      <c r="D11" s="35"/>
      <c r="E11" s="49"/>
      <c r="F11" s="49"/>
      <c r="G11" s="6"/>
    </row>
    <row r="13" spans="1:8" s="3" customFormat="1" x14ac:dyDescent="0.55000000000000004">
      <c r="A13" s="85"/>
      <c r="B13" s="86"/>
      <c r="C13" s="87"/>
      <c r="D13" s="35"/>
      <c r="E13" s="49"/>
      <c r="F13" s="49"/>
      <c r="G13" s="6"/>
    </row>
    <row r="14" spans="1:8" x14ac:dyDescent="0.55000000000000004">
      <c r="A14" s="541" t="s">
        <v>410</v>
      </c>
      <c r="B14" s="542"/>
      <c r="C14" s="542"/>
      <c r="D14" s="542"/>
      <c r="E14" s="542"/>
      <c r="F14" s="543"/>
      <c r="G14" s="2"/>
    </row>
    <row r="15" spans="1:8" ht="31.2" x14ac:dyDescent="0.55000000000000004">
      <c r="A15" s="120" t="s">
        <v>66</v>
      </c>
      <c r="B15" s="120" t="s">
        <v>67</v>
      </c>
      <c r="C15" s="120" t="s">
        <v>141</v>
      </c>
      <c r="D15" s="150" t="s">
        <v>140</v>
      </c>
      <c r="E15" s="419" t="s">
        <v>184</v>
      </c>
      <c r="F15" s="150" t="s">
        <v>1</v>
      </c>
      <c r="G15" s="2"/>
    </row>
    <row r="16" spans="1:8" x14ac:dyDescent="0.55000000000000004">
      <c r="A16" s="393" t="s">
        <v>264</v>
      </c>
      <c r="B16" s="171" t="s">
        <v>265</v>
      </c>
      <c r="C16" s="171"/>
      <c r="D16" s="171">
        <v>500</v>
      </c>
      <c r="E16" s="172"/>
      <c r="F16" s="172"/>
      <c r="G16" s="2"/>
    </row>
    <row r="17" spans="1:7" x14ac:dyDescent="0.55000000000000004">
      <c r="A17" s="58" t="s">
        <v>121</v>
      </c>
      <c r="B17" s="75"/>
      <c r="C17" s="88"/>
      <c r="D17" s="75"/>
      <c r="E17" s="75"/>
      <c r="F17" s="75"/>
      <c r="G17" s="2"/>
    </row>
    <row r="18" spans="1:7" x14ac:dyDescent="0.55000000000000004">
      <c r="A18" s="393" t="s">
        <v>63</v>
      </c>
      <c r="B18" s="120" t="s">
        <v>24</v>
      </c>
      <c r="C18" s="120" t="s">
        <v>8</v>
      </c>
      <c r="D18" s="120">
        <v>100</v>
      </c>
      <c r="E18" s="120"/>
      <c r="F18" s="120"/>
      <c r="G18" s="2"/>
    </row>
    <row r="19" spans="1:7" x14ac:dyDescent="0.55000000000000004">
      <c r="A19" s="393" t="s">
        <v>122</v>
      </c>
      <c r="B19" s="120" t="s">
        <v>38</v>
      </c>
      <c r="C19" s="192" t="s">
        <v>8</v>
      </c>
      <c r="D19" s="12">
        <v>17.3</v>
      </c>
      <c r="E19" s="12"/>
      <c r="F19" s="12"/>
      <c r="G19" s="2"/>
    </row>
    <row r="20" spans="1:7" x14ac:dyDescent="0.55000000000000004">
      <c r="A20" s="393" t="s">
        <v>123</v>
      </c>
      <c r="B20" s="120" t="s">
        <v>38</v>
      </c>
      <c r="C20" s="192" t="s">
        <v>8</v>
      </c>
      <c r="D20" s="12">
        <v>9.9</v>
      </c>
      <c r="E20" s="12"/>
      <c r="F20" s="12"/>
      <c r="G20" s="2"/>
    </row>
    <row r="21" spans="1:7" x14ac:dyDescent="0.55000000000000004">
      <c r="A21" s="393" t="s">
        <v>124</v>
      </c>
      <c r="B21" s="120" t="s">
        <v>38</v>
      </c>
      <c r="C21" s="192" t="s">
        <v>8</v>
      </c>
      <c r="D21" s="92">
        <f>CW!D96</f>
        <v>22.499999999999993</v>
      </c>
      <c r="E21" s="12"/>
      <c r="F21" s="12"/>
      <c r="G21" s="2"/>
    </row>
    <row r="22" spans="1:7" x14ac:dyDescent="0.55000000000000004">
      <c r="A22" s="117" t="s">
        <v>64</v>
      </c>
      <c r="B22" s="120" t="s">
        <v>39</v>
      </c>
      <c r="C22" s="192" t="s">
        <v>8</v>
      </c>
      <c r="D22" s="12">
        <f>D19*D18/1000</f>
        <v>1.73</v>
      </c>
      <c r="E22" s="12"/>
      <c r="F22" s="12"/>
      <c r="G22" s="2"/>
    </row>
    <row r="23" spans="1:7" x14ac:dyDescent="0.55000000000000004">
      <c r="A23" s="393" t="s">
        <v>125</v>
      </c>
      <c r="B23" s="12" t="s">
        <v>8</v>
      </c>
      <c r="C23" s="192" t="s">
        <v>8</v>
      </c>
      <c r="D23" s="12">
        <v>7.3</v>
      </c>
      <c r="E23" s="12"/>
      <c r="F23" s="12"/>
      <c r="G23" s="2"/>
    </row>
    <row r="24" spans="1:7" x14ac:dyDescent="0.55000000000000004">
      <c r="A24" s="393" t="s">
        <v>126</v>
      </c>
      <c r="B24" s="12" t="s">
        <v>127</v>
      </c>
      <c r="C24" s="192" t="s">
        <v>8</v>
      </c>
      <c r="D24" s="12"/>
      <c r="E24" s="12"/>
      <c r="F24" s="12"/>
      <c r="G24" s="2"/>
    </row>
    <row r="25" spans="1:7" x14ac:dyDescent="0.55000000000000004">
      <c r="A25" s="393" t="s">
        <v>231</v>
      </c>
      <c r="B25" s="12" t="s">
        <v>38</v>
      </c>
      <c r="C25" s="192" t="s">
        <v>8</v>
      </c>
      <c r="D25" s="12">
        <v>21</v>
      </c>
      <c r="E25" s="12"/>
      <c r="F25" s="12"/>
      <c r="G25" s="2"/>
    </row>
    <row r="26" spans="1:7" x14ac:dyDescent="0.55000000000000004">
      <c r="A26" s="393" t="s">
        <v>138</v>
      </c>
      <c r="B26" s="12" t="s">
        <v>38</v>
      </c>
      <c r="C26" s="192" t="s">
        <v>8</v>
      </c>
      <c r="D26" s="406">
        <v>23</v>
      </c>
      <c r="E26" s="12"/>
      <c r="F26" s="12"/>
      <c r="G26" s="2"/>
    </row>
    <row r="27" spans="1:7" x14ac:dyDescent="0.55000000000000004">
      <c r="A27" s="58" t="s">
        <v>131</v>
      </c>
      <c r="B27" s="75"/>
      <c r="C27" s="75"/>
      <c r="D27" s="75"/>
      <c r="E27" s="75"/>
      <c r="F27" s="75"/>
      <c r="G27" s="2"/>
    </row>
    <row r="28" spans="1:7" s="20" customFormat="1" x14ac:dyDescent="0.55000000000000004">
      <c r="A28" s="436" t="s">
        <v>238</v>
      </c>
      <c r="B28" s="12" t="s">
        <v>237</v>
      </c>
      <c r="C28" s="53" t="s">
        <v>8</v>
      </c>
      <c r="D28" s="12">
        <v>4320</v>
      </c>
      <c r="E28" s="12"/>
      <c r="F28" s="12"/>
    </row>
    <row r="29" spans="1:7" s="20" customFormat="1" x14ac:dyDescent="0.55000000000000004">
      <c r="A29" s="436" t="s">
        <v>239</v>
      </c>
      <c r="B29" s="12" t="s">
        <v>50</v>
      </c>
      <c r="C29" s="53" t="s">
        <v>8</v>
      </c>
      <c r="D29" s="92">
        <v>40</v>
      </c>
      <c r="E29" s="91"/>
      <c r="F29" s="92"/>
    </row>
    <row r="30" spans="1:7" s="20" customFormat="1" x14ac:dyDescent="0.55000000000000004">
      <c r="A30" s="132" t="s">
        <v>430</v>
      </c>
      <c r="B30" s="12" t="s">
        <v>24</v>
      </c>
      <c r="C30" s="53" t="s">
        <v>8</v>
      </c>
      <c r="D30" s="407">
        <f>D28*D29/1000</f>
        <v>172.8</v>
      </c>
      <c r="E30" s="91"/>
      <c r="F30" s="92"/>
    </row>
    <row r="31" spans="1:7" s="20" customFormat="1" x14ac:dyDescent="0.55000000000000004">
      <c r="A31" s="121" t="s">
        <v>240</v>
      </c>
      <c r="B31" s="12" t="s">
        <v>32</v>
      </c>
      <c r="C31" s="53" t="s">
        <v>8</v>
      </c>
      <c r="D31" s="92">
        <f>D18/D30</f>
        <v>0.57870370370370372</v>
      </c>
      <c r="E31" s="12"/>
      <c r="F31" s="12"/>
    </row>
    <row r="32" spans="1:7" s="20" customFormat="1" x14ac:dyDescent="0.55000000000000004">
      <c r="A32" s="444" t="s">
        <v>241</v>
      </c>
      <c r="B32" s="12" t="s">
        <v>9</v>
      </c>
      <c r="C32" s="53" t="s">
        <v>8</v>
      </c>
      <c r="D32" s="91">
        <v>1</v>
      </c>
      <c r="E32" s="91"/>
      <c r="F32" s="91"/>
    </row>
    <row r="33" spans="1:7" s="20" customFormat="1" x14ac:dyDescent="0.55000000000000004">
      <c r="A33" s="179"/>
      <c r="B33" s="179"/>
      <c r="C33" s="179"/>
      <c r="D33" s="179"/>
      <c r="E33" s="179"/>
      <c r="F33" s="179"/>
      <c r="G33" s="179"/>
    </row>
    <row r="34" spans="1:7" s="20" customFormat="1" ht="25.8" x14ac:dyDescent="0.55000000000000004">
      <c r="A34" s="179"/>
      <c r="B34" s="617" t="s">
        <v>541</v>
      </c>
      <c r="D34" s="179"/>
      <c r="E34" s="179"/>
      <c r="F34" s="179"/>
      <c r="G34" s="179"/>
    </row>
    <row r="35" spans="1:7" s="20" customFormat="1" x14ac:dyDescent="0.55000000000000004">
      <c r="A35" s="179"/>
      <c r="B35" s="179"/>
      <c r="C35" s="179"/>
      <c r="D35" s="179"/>
      <c r="E35" s="179"/>
      <c r="F35" s="179"/>
      <c r="G35" s="179"/>
    </row>
    <row r="36" spans="1:7" x14ac:dyDescent="0.55000000000000004">
      <c r="A36" s="541" t="s">
        <v>409</v>
      </c>
      <c r="B36" s="542"/>
      <c r="C36" s="542"/>
      <c r="D36" s="542"/>
      <c r="E36" s="542"/>
      <c r="F36" s="543"/>
      <c r="G36" s="2"/>
    </row>
    <row r="37" spans="1:7" ht="31.2" x14ac:dyDescent="0.55000000000000004">
      <c r="A37" s="350" t="s">
        <v>66</v>
      </c>
      <c r="B37" s="350" t="s">
        <v>67</v>
      </c>
      <c r="C37" s="350" t="s">
        <v>141</v>
      </c>
      <c r="D37" s="404" t="s">
        <v>140</v>
      </c>
      <c r="E37" s="405" t="s">
        <v>184</v>
      </c>
      <c r="F37" s="404" t="s">
        <v>1</v>
      </c>
      <c r="G37" s="2"/>
    </row>
    <row r="38" spans="1:7" x14ac:dyDescent="0.55000000000000004">
      <c r="A38" s="393" t="s">
        <v>264</v>
      </c>
      <c r="B38" s="350" t="s">
        <v>265</v>
      </c>
      <c r="C38" s="350"/>
      <c r="D38" s="350">
        <v>500</v>
      </c>
      <c r="E38" s="351"/>
      <c r="F38" s="351"/>
      <c r="G38" s="2"/>
    </row>
    <row r="39" spans="1:7" x14ac:dyDescent="0.55000000000000004">
      <c r="A39" s="58" t="s">
        <v>121</v>
      </c>
      <c r="B39" s="75"/>
      <c r="C39" s="88"/>
      <c r="D39" s="75"/>
      <c r="E39" s="75"/>
      <c r="F39" s="75"/>
      <c r="G39" s="2"/>
    </row>
    <row r="40" spans="1:7" x14ac:dyDescent="0.55000000000000004">
      <c r="A40" s="393" t="s">
        <v>63</v>
      </c>
      <c r="B40" s="350" t="s">
        <v>24</v>
      </c>
      <c r="C40" s="350" t="s">
        <v>8</v>
      </c>
      <c r="D40" s="350">
        <v>100</v>
      </c>
      <c r="E40" s="350"/>
      <c r="F40" s="350"/>
      <c r="G40" s="2"/>
    </row>
    <row r="41" spans="1:7" x14ac:dyDescent="0.55000000000000004">
      <c r="A41" s="393" t="s">
        <v>122</v>
      </c>
      <c r="B41" s="350" t="s">
        <v>38</v>
      </c>
      <c r="C41" s="350" t="s">
        <v>8</v>
      </c>
      <c r="D41" s="12">
        <v>17.3</v>
      </c>
      <c r="E41" s="12"/>
      <c r="F41" s="12"/>
      <c r="G41" s="2"/>
    </row>
    <row r="42" spans="1:7" x14ac:dyDescent="0.55000000000000004">
      <c r="A42" s="393" t="s">
        <v>123</v>
      </c>
      <c r="B42" s="350" t="s">
        <v>38</v>
      </c>
      <c r="C42" s="350" t="s">
        <v>8</v>
      </c>
      <c r="D42" s="12">
        <v>9.9</v>
      </c>
      <c r="E42" s="12"/>
      <c r="F42" s="12"/>
      <c r="G42" s="2"/>
    </row>
    <row r="43" spans="1:7" x14ac:dyDescent="0.55000000000000004">
      <c r="A43" s="393" t="s">
        <v>124</v>
      </c>
      <c r="B43" s="350" t="s">
        <v>38</v>
      </c>
      <c r="C43" s="350" t="s">
        <v>8</v>
      </c>
      <c r="D43" s="92">
        <f>D21</f>
        <v>22.499999999999993</v>
      </c>
      <c r="E43" s="12"/>
      <c r="F43" s="12"/>
      <c r="G43" s="2"/>
    </row>
    <row r="44" spans="1:7" x14ac:dyDescent="0.55000000000000004">
      <c r="A44" s="354" t="s">
        <v>64</v>
      </c>
      <c r="B44" s="350" t="s">
        <v>39</v>
      </c>
      <c r="C44" s="350" t="s">
        <v>8</v>
      </c>
      <c r="D44" s="12">
        <f>D41*D40/1000</f>
        <v>1.73</v>
      </c>
      <c r="E44" s="12"/>
      <c r="F44" s="12"/>
      <c r="G44" s="2"/>
    </row>
    <row r="45" spans="1:7" x14ac:dyDescent="0.55000000000000004">
      <c r="A45" s="393" t="s">
        <v>125</v>
      </c>
      <c r="B45" s="12" t="s">
        <v>8</v>
      </c>
      <c r="C45" s="350" t="s">
        <v>8</v>
      </c>
      <c r="D45" s="12">
        <v>7.3</v>
      </c>
      <c r="E45" s="12"/>
      <c r="F45" s="12"/>
      <c r="G45" s="2"/>
    </row>
    <row r="46" spans="1:7" x14ac:dyDescent="0.55000000000000004">
      <c r="A46" s="393" t="s">
        <v>126</v>
      </c>
      <c r="B46" s="12" t="s">
        <v>127</v>
      </c>
      <c r="C46" s="350" t="s">
        <v>8</v>
      </c>
      <c r="D46" s="12"/>
      <c r="E46" s="12"/>
      <c r="F46" s="12"/>
      <c r="G46" s="2"/>
    </row>
    <row r="47" spans="1:7" x14ac:dyDescent="0.55000000000000004">
      <c r="A47" s="393" t="s">
        <v>231</v>
      </c>
      <c r="B47" s="12" t="s">
        <v>38</v>
      </c>
      <c r="C47" s="350" t="s">
        <v>8</v>
      </c>
      <c r="D47" s="12">
        <v>21</v>
      </c>
      <c r="E47" s="12"/>
      <c r="F47" s="12"/>
      <c r="G47" s="2"/>
    </row>
    <row r="48" spans="1:7" x14ac:dyDescent="0.55000000000000004">
      <c r="A48" s="393" t="s">
        <v>138</v>
      </c>
      <c r="B48" s="12" t="s">
        <v>38</v>
      </c>
      <c r="C48" s="350" t="s">
        <v>8</v>
      </c>
      <c r="D48" s="406">
        <v>23</v>
      </c>
      <c r="E48" s="12"/>
      <c r="F48" s="12"/>
      <c r="G48" s="2"/>
    </row>
    <row r="49" spans="1:7" x14ac:dyDescent="0.55000000000000004">
      <c r="A49" s="58" t="s">
        <v>131</v>
      </c>
      <c r="B49" s="75"/>
      <c r="C49" s="75"/>
      <c r="D49" s="75"/>
      <c r="E49" s="75"/>
      <c r="F49" s="75"/>
      <c r="G49" s="2"/>
    </row>
    <row r="50" spans="1:7" s="20" customFormat="1" x14ac:dyDescent="0.55000000000000004">
      <c r="A50" s="352"/>
      <c r="B50" s="12"/>
      <c r="C50" s="53"/>
      <c r="D50" s="12"/>
      <c r="E50" s="12"/>
      <c r="F50" s="12"/>
    </row>
    <row r="51" spans="1:7" s="20" customFormat="1" x14ac:dyDescent="0.55000000000000004">
      <c r="A51" s="352"/>
      <c r="B51" s="12"/>
      <c r="C51" s="53"/>
      <c r="D51" s="92"/>
      <c r="E51" s="91"/>
      <c r="F51" s="92"/>
    </row>
    <row r="52" spans="1:7" s="20" customFormat="1" x14ac:dyDescent="0.55000000000000004">
      <c r="A52" s="352"/>
      <c r="B52" s="12"/>
      <c r="C52" s="53"/>
      <c r="D52" s="431"/>
      <c r="E52" s="91"/>
      <c r="F52" s="92"/>
    </row>
    <row r="53" spans="1:7" s="20" customFormat="1" x14ac:dyDescent="0.55000000000000004">
      <c r="A53" s="352"/>
      <c r="B53" s="12"/>
      <c r="C53" s="53"/>
      <c r="D53" s="92"/>
      <c r="E53" s="12"/>
      <c r="F53" s="12"/>
    </row>
    <row r="54" spans="1:7" s="20" customFormat="1" x14ac:dyDescent="0.55000000000000004">
      <c r="A54" s="352"/>
      <c r="B54" s="12"/>
      <c r="C54" s="53"/>
      <c r="D54" s="91"/>
      <c r="E54" s="91"/>
      <c r="F54" s="91"/>
    </row>
    <row r="55" spans="1:7" s="20" customFormat="1" x14ac:dyDescent="0.55000000000000004">
      <c r="A55" s="179"/>
      <c r="B55" s="179"/>
      <c r="C55" s="179"/>
      <c r="D55" s="179"/>
      <c r="E55" s="179"/>
      <c r="F55" s="179"/>
      <c r="G55" s="179"/>
    </row>
    <row r="56" spans="1:7" s="20" customFormat="1" ht="25.8" x14ac:dyDescent="0.55000000000000004">
      <c r="A56" s="179"/>
      <c r="B56" s="617" t="s">
        <v>411</v>
      </c>
      <c r="D56" s="179"/>
      <c r="E56" s="179"/>
      <c r="F56" s="179"/>
      <c r="G56" s="179"/>
    </row>
    <row r="57" spans="1:7" s="20" customFormat="1" x14ac:dyDescent="0.55000000000000004">
      <c r="A57" s="179"/>
      <c r="B57" s="179"/>
      <c r="C57" s="179"/>
      <c r="D57" s="179"/>
      <c r="E57" s="179"/>
      <c r="F57" s="179"/>
      <c r="G57" s="179"/>
    </row>
    <row r="58" spans="1:7" s="3" customFormat="1" x14ac:dyDescent="0.55000000000000004">
      <c r="A58" s="541" t="s">
        <v>242</v>
      </c>
      <c r="B58" s="542"/>
      <c r="C58" s="542"/>
      <c r="D58" s="542"/>
      <c r="E58" s="542"/>
      <c r="F58" s="543"/>
      <c r="G58" s="6"/>
    </row>
    <row r="59" spans="1:7" ht="31.2" x14ac:dyDescent="0.55000000000000004">
      <c r="A59" s="404" t="s">
        <v>66</v>
      </c>
      <c r="B59" s="404" t="s">
        <v>67</v>
      </c>
      <c r="C59" s="404" t="s">
        <v>141</v>
      </c>
      <c r="D59" s="404" t="s">
        <v>140</v>
      </c>
      <c r="E59" s="405" t="s">
        <v>184</v>
      </c>
      <c r="F59" s="404" t="s">
        <v>1</v>
      </c>
      <c r="G59" s="20"/>
    </row>
    <row r="60" spans="1:7" x14ac:dyDescent="0.55000000000000004">
      <c r="A60" s="58" t="s">
        <v>121</v>
      </c>
      <c r="B60" s="75"/>
      <c r="C60" s="88"/>
      <c r="D60" s="75"/>
      <c r="E60" s="75"/>
      <c r="F60" s="75"/>
      <c r="G60" s="20"/>
    </row>
    <row r="61" spans="1:7" x14ac:dyDescent="0.55000000000000004">
      <c r="A61" s="132" t="s">
        <v>63</v>
      </c>
      <c r="B61" s="130" t="s">
        <v>24</v>
      </c>
      <c r="C61" s="130" t="s">
        <v>8</v>
      </c>
      <c r="D61" s="130">
        <v>100</v>
      </c>
      <c r="E61" s="130"/>
      <c r="F61" s="130"/>
      <c r="G61" s="20"/>
    </row>
    <row r="62" spans="1:7" x14ac:dyDescent="0.55000000000000004">
      <c r="A62" s="156" t="s">
        <v>124</v>
      </c>
      <c r="B62" s="156" t="s">
        <v>38</v>
      </c>
      <c r="C62" s="156" t="s">
        <v>246</v>
      </c>
      <c r="D62" s="156">
        <v>2</v>
      </c>
      <c r="E62" s="156"/>
      <c r="F62" s="156"/>
      <c r="G62" s="20"/>
    </row>
    <row r="63" spans="1:7" s="20" customFormat="1" x14ac:dyDescent="0.55000000000000004">
      <c r="A63" s="121" t="s">
        <v>255</v>
      </c>
      <c r="B63" s="12" t="s">
        <v>7</v>
      </c>
      <c r="C63" s="53" t="s">
        <v>247</v>
      </c>
      <c r="D63" s="92">
        <v>75</v>
      </c>
      <c r="E63" s="92"/>
      <c r="F63" s="90"/>
    </row>
    <row r="64" spans="1:7" s="20" customFormat="1" x14ac:dyDescent="0.55000000000000004">
      <c r="A64" s="164" t="s">
        <v>257</v>
      </c>
      <c r="B64" s="182" t="s">
        <v>248</v>
      </c>
      <c r="C64" s="183" t="s">
        <v>8</v>
      </c>
      <c r="D64" s="185">
        <v>50</v>
      </c>
      <c r="E64" s="185"/>
      <c r="F64" s="184"/>
    </row>
    <row r="65" spans="1:7" x14ac:dyDescent="0.55000000000000004">
      <c r="A65" s="58" t="s">
        <v>254</v>
      </c>
      <c r="B65" s="75"/>
      <c r="C65" s="88"/>
      <c r="D65" s="75"/>
      <c r="E65" s="75"/>
      <c r="F65" s="75"/>
      <c r="G65" s="20"/>
    </row>
    <row r="66" spans="1:7" s="176" customFormat="1" ht="15.4" customHeight="1" x14ac:dyDescent="0.55000000000000004">
      <c r="A66" s="618" t="s">
        <v>256</v>
      </c>
      <c r="B66" s="618"/>
      <c r="C66" s="618"/>
      <c r="D66" s="618"/>
      <c r="E66" s="618"/>
      <c r="F66" s="618"/>
      <c r="G66" s="20"/>
    </row>
    <row r="67" spans="1:7" s="180" customFormat="1" ht="15.4" customHeight="1" x14ac:dyDescent="0.55000000000000004">
      <c r="A67" s="619"/>
      <c r="B67" s="619"/>
      <c r="C67" s="619"/>
      <c r="D67" s="619"/>
      <c r="E67" s="619"/>
      <c r="F67" s="619"/>
      <c r="G67" s="432"/>
    </row>
    <row r="68" spans="1:7" s="180" customFormat="1" ht="15.9" thickBot="1" x14ac:dyDescent="0.6">
      <c r="A68" s="17"/>
      <c r="B68" s="177"/>
      <c r="C68" s="178"/>
      <c r="D68" s="179"/>
      <c r="E68" s="179"/>
      <c r="F68" s="181"/>
      <c r="G68" s="181"/>
    </row>
    <row r="69" spans="1:7" s="213" customFormat="1" x14ac:dyDescent="0.55000000000000004">
      <c r="A69" s="500" t="s">
        <v>290</v>
      </c>
      <c r="B69" s="501"/>
      <c r="C69" s="211"/>
      <c r="D69" s="211"/>
      <c r="E69" s="211"/>
      <c r="F69" s="211"/>
      <c r="G69" s="212"/>
    </row>
    <row r="70" spans="1:7" s="213" customFormat="1" x14ac:dyDescent="0.55000000000000004">
      <c r="A70" s="502"/>
      <c r="B70" s="539"/>
      <c r="C70" s="214"/>
      <c r="D70" s="214"/>
      <c r="E70" s="214"/>
      <c r="F70" s="214"/>
      <c r="G70" s="215"/>
    </row>
    <row r="71" spans="1:7" s="213" customFormat="1" ht="28.2" x14ac:dyDescent="0.55000000000000004">
      <c r="A71" s="216"/>
      <c r="B71" s="217" t="s">
        <v>291</v>
      </c>
      <c r="C71" s="214"/>
      <c r="D71" s="218" t="s">
        <v>292</v>
      </c>
      <c r="E71" s="214"/>
      <c r="F71" s="214"/>
      <c r="G71" s="515" t="s">
        <v>293</v>
      </c>
    </row>
    <row r="72" spans="1:7" s="213" customFormat="1" x14ac:dyDescent="0.55000000000000004">
      <c r="A72" s="219"/>
      <c r="B72" s="214"/>
      <c r="C72" s="214"/>
      <c r="E72" s="214"/>
      <c r="F72" s="214"/>
      <c r="G72" s="515"/>
    </row>
    <row r="73" spans="1:7" s="213" customFormat="1" x14ac:dyDescent="0.55000000000000004">
      <c r="A73" s="220" t="s">
        <v>311</v>
      </c>
      <c r="B73" s="237">
        <f>CW!E102</f>
        <v>0</v>
      </c>
      <c r="C73" s="214"/>
      <c r="D73" s="220" t="s">
        <v>312</v>
      </c>
      <c r="E73" s="227"/>
      <c r="F73" s="214"/>
      <c r="G73" s="515" t="s">
        <v>294</v>
      </c>
    </row>
    <row r="74" spans="1:7" s="213" customFormat="1" x14ac:dyDescent="0.55000000000000004">
      <c r="A74" s="219"/>
      <c r="B74" s="214"/>
      <c r="C74" s="214"/>
      <c r="D74" s="214"/>
      <c r="E74" s="214"/>
      <c r="F74" s="214"/>
      <c r="G74" s="515"/>
    </row>
    <row r="75" spans="1:7" s="213" customFormat="1" x14ac:dyDescent="0.55000000000000004">
      <c r="A75" s="220"/>
      <c r="B75" s="220"/>
      <c r="C75" s="214"/>
      <c r="D75" s="220"/>
      <c r="E75" s="214"/>
      <c r="F75" s="214"/>
      <c r="G75" s="215"/>
    </row>
    <row r="76" spans="1:7" s="213" customFormat="1" x14ac:dyDescent="0.55000000000000004">
      <c r="A76" s="220"/>
      <c r="B76" s="220"/>
      <c r="C76" s="214"/>
      <c r="D76" s="214"/>
      <c r="E76" s="214"/>
      <c r="G76" s="215"/>
    </row>
    <row r="77" spans="1:7" s="213" customFormat="1" x14ac:dyDescent="0.55000000000000004">
      <c r="A77" s="220" t="s">
        <v>295</v>
      </c>
      <c r="B77" s="221">
        <f>F106</f>
        <v>0</v>
      </c>
      <c r="C77" s="214"/>
      <c r="D77" s="220" t="s">
        <v>296</v>
      </c>
      <c r="E77" s="222">
        <v>0</v>
      </c>
      <c r="F77" s="214"/>
      <c r="G77" s="215"/>
    </row>
    <row r="78" spans="1:7" s="213" customFormat="1" x14ac:dyDescent="0.55000000000000004">
      <c r="A78" s="219"/>
      <c r="B78" s="214"/>
      <c r="C78" s="214"/>
      <c r="D78" s="214"/>
      <c r="E78" s="214"/>
      <c r="F78" s="214"/>
      <c r="G78" s="215"/>
    </row>
    <row r="79" spans="1:7" s="213" customFormat="1" x14ac:dyDescent="0.55000000000000004">
      <c r="A79" s="219"/>
      <c r="B79" s="214"/>
      <c r="C79" s="214"/>
      <c r="D79" s="214"/>
      <c r="E79" s="214"/>
      <c r="F79" s="214"/>
      <c r="G79" s="215"/>
    </row>
    <row r="80" spans="1:7" s="213" customFormat="1" x14ac:dyDescent="0.55000000000000004">
      <c r="A80" s="219"/>
      <c r="B80" s="214"/>
      <c r="C80" s="214"/>
      <c r="D80" s="220" t="s">
        <v>313</v>
      </c>
      <c r="E80" s="223">
        <v>8</v>
      </c>
      <c r="F80" s="214" t="s">
        <v>314</v>
      </c>
      <c r="G80" s="215"/>
    </row>
    <row r="81" spans="1:8" s="213" customFormat="1" x14ac:dyDescent="0.55000000000000004">
      <c r="A81" s="219"/>
      <c r="B81" s="214"/>
      <c r="C81" s="214"/>
      <c r="D81" s="214"/>
      <c r="E81" s="214"/>
      <c r="F81" s="214"/>
      <c r="G81" s="215"/>
    </row>
    <row r="82" spans="1:8" s="213" customFormat="1" ht="15.9" thickBot="1" x14ac:dyDescent="0.6">
      <c r="A82" s="224"/>
      <c r="B82" s="225"/>
      <c r="C82" s="225"/>
      <c r="D82" s="225"/>
      <c r="E82" s="225"/>
      <c r="F82" s="225"/>
      <c r="G82" s="226"/>
    </row>
    <row r="83" spans="1:8" s="180" customFormat="1" x14ac:dyDescent="0.55000000000000004">
      <c r="A83" s="17"/>
      <c r="B83" s="177"/>
      <c r="C83" s="178"/>
      <c r="D83" s="179"/>
      <c r="E83" s="179"/>
      <c r="F83" s="181"/>
      <c r="G83" s="181"/>
    </row>
    <row r="84" spans="1:8" s="3" customFormat="1" x14ac:dyDescent="0.55000000000000004">
      <c r="A84" s="6"/>
      <c r="B84" s="6"/>
      <c r="C84" s="7"/>
      <c r="D84" s="5"/>
      <c r="E84" s="49"/>
      <c r="F84" s="49"/>
      <c r="G84" s="6"/>
    </row>
    <row r="85" spans="1:8" s="3" customFormat="1" x14ac:dyDescent="0.55000000000000004">
      <c r="A85" s="495" t="s">
        <v>20</v>
      </c>
      <c r="B85" s="495"/>
      <c r="C85" s="495"/>
      <c r="D85" s="495"/>
      <c r="E85" s="495"/>
      <c r="F85" s="495"/>
      <c r="G85" s="495"/>
      <c r="H85" s="495"/>
    </row>
    <row r="86" spans="1:8" s="3" customFormat="1" x14ac:dyDescent="0.55000000000000004">
      <c r="A86" s="494" t="s">
        <v>81</v>
      </c>
      <c r="B86" s="494"/>
      <c r="C86" s="494"/>
      <c r="D86" s="494"/>
      <c r="E86" s="494"/>
      <c r="F86" s="494"/>
      <c r="G86" s="494"/>
      <c r="H86" s="494"/>
    </row>
    <row r="87" spans="1:8" s="3" customFormat="1" x14ac:dyDescent="0.55000000000000004">
      <c r="A87" s="106" t="s">
        <v>79</v>
      </c>
      <c r="B87" s="106" t="s">
        <v>70</v>
      </c>
      <c r="C87" s="107" t="s">
        <v>80</v>
      </c>
      <c r="D87" s="108" t="s">
        <v>83</v>
      </c>
      <c r="E87" s="496" t="s">
        <v>1</v>
      </c>
      <c r="F87" s="496"/>
      <c r="G87" s="496"/>
      <c r="H87" s="496"/>
    </row>
    <row r="88" spans="1:8" s="3" customFormat="1" x14ac:dyDescent="0.55000000000000004">
      <c r="A88" s="519" t="s">
        <v>113</v>
      </c>
      <c r="B88" s="516" t="s">
        <v>50</v>
      </c>
      <c r="C88" s="57" t="s">
        <v>390</v>
      </c>
      <c r="D88" s="123"/>
      <c r="E88" s="496"/>
      <c r="F88" s="496"/>
      <c r="G88" s="496"/>
      <c r="H88" s="496"/>
    </row>
    <row r="89" spans="1:8" s="3" customFormat="1" x14ac:dyDescent="0.55000000000000004">
      <c r="A89" s="520"/>
      <c r="B89" s="517"/>
      <c r="C89" s="57" t="s">
        <v>426</v>
      </c>
      <c r="D89" s="123"/>
      <c r="E89" s="496"/>
      <c r="F89" s="496"/>
      <c r="G89" s="496"/>
      <c r="H89" s="496"/>
    </row>
    <row r="90" spans="1:8" s="3" customFormat="1" x14ac:dyDescent="0.55000000000000004">
      <c r="A90" s="520"/>
      <c r="B90" s="517"/>
      <c r="C90" s="57" t="s">
        <v>250</v>
      </c>
      <c r="D90" s="158"/>
      <c r="E90" s="496"/>
      <c r="F90" s="496"/>
      <c r="G90" s="496"/>
      <c r="H90" s="496"/>
    </row>
    <row r="91" spans="1:8" s="3" customFormat="1" x14ac:dyDescent="0.55000000000000004">
      <c r="A91" s="520"/>
      <c r="B91" s="517"/>
      <c r="C91" s="57" t="s">
        <v>429</v>
      </c>
      <c r="D91" s="158"/>
      <c r="E91" s="496"/>
      <c r="F91" s="496"/>
      <c r="G91" s="496"/>
      <c r="H91" s="496"/>
    </row>
    <row r="92" spans="1:8" s="3" customFormat="1" x14ac:dyDescent="0.55000000000000004">
      <c r="A92" s="520"/>
      <c r="B92" s="517"/>
      <c r="C92" s="57" t="s">
        <v>251</v>
      </c>
      <c r="D92" s="158"/>
      <c r="E92" s="496"/>
      <c r="F92" s="496"/>
      <c r="G92" s="496"/>
      <c r="H92" s="496"/>
    </row>
    <row r="93" spans="1:8" s="3" customFormat="1" x14ac:dyDescent="0.55000000000000004">
      <c r="A93" s="520"/>
      <c r="B93" s="517"/>
      <c r="C93" s="57" t="s">
        <v>424</v>
      </c>
      <c r="D93" s="403"/>
      <c r="E93" s="496"/>
      <c r="F93" s="496"/>
      <c r="G93" s="496"/>
      <c r="H93" s="496"/>
    </row>
    <row r="94" spans="1:8" s="3" customFormat="1" x14ac:dyDescent="0.55000000000000004">
      <c r="A94" s="520"/>
      <c r="B94" s="517"/>
      <c r="C94" s="57" t="s">
        <v>120</v>
      </c>
      <c r="D94" s="123"/>
      <c r="E94" s="496"/>
      <c r="F94" s="496"/>
      <c r="G94" s="496"/>
      <c r="H94" s="496"/>
    </row>
    <row r="95" spans="1:8" s="3" customFormat="1" x14ac:dyDescent="0.55000000000000004">
      <c r="A95" s="521"/>
      <c r="B95" s="518"/>
      <c r="C95" s="57" t="s">
        <v>373</v>
      </c>
      <c r="D95" s="190"/>
      <c r="E95" s="496"/>
      <c r="F95" s="496"/>
      <c r="G95" s="496"/>
      <c r="H95" s="496"/>
    </row>
    <row r="96" spans="1:8" s="3" customFormat="1" x14ac:dyDescent="0.55000000000000004">
      <c r="A96" s="204" t="s">
        <v>112</v>
      </c>
      <c r="B96" s="45" t="s">
        <v>50</v>
      </c>
      <c r="C96" s="54" t="s">
        <v>62</v>
      </c>
      <c r="D96" s="44">
        <f>SUM(D88:D95)</f>
        <v>0</v>
      </c>
      <c r="E96" s="496"/>
      <c r="F96" s="496"/>
      <c r="G96" s="496"/>
      <c r="H96" s="496"/>
    </row>
    <row r="97" spans="1:8" s="3" customFormat="1" x14ac:dyDescent="0.55000000000000004">
      <c r="A97" s="58" t="s">
        <v>111</v>
      </c>
      <c r="B97" s="59" t="s">
        <v>114</v>
      </c>
      <c r="C97" s="64" t="s">
        <v>115</v>
      </c>
      <c r="D97" s="68">
        <v>0.11599999999999999</v>
      </c>
      <c r="E97" s="484" t="s">
        <v>451</v>
      </c>
      <c r="F97" s="484"/>
      <c r="G97" s="484"/>
      <c r="H97" s="484"/>
    </row>
    <row r="98" spans="1:8" s="3" customFormat="1" x14ac:dyDescent="0.55000000000000004">
      <c r="A98" s="494" t="s">
        <v>84</v>
      </c>
      <c r="B98" s="494"/>
      <c r="C98" s="494"/>
      <c r="D98" s="494"/>
      <c r="E98" s="494"/>
      <c r="F98" s="494"/>
      <c r="G98" s="494"/>
      <c r="H98" s="494"/>
    </row>
    <row r="99" spans="1:8" s="3" customFormat="1" x14ac:dyDescent="0.55000000000000004">
      <c r="A99" s="402" t="s">
        <v>79</v>
      </c>
      <c r="B99" s="402" t="s">
        <v>70</v>
      </c>
      <c r="C99" s="77" t="s">
        <v>80</v>
      </c>
      <c r="D99" s="66" t="s">
        <v>83</v>
      </c>
      <c r="E99" s="496" t="s">
        <v>1</v>
      </c>
      <c r="F99" s="496"/>
      <c r="G99" s="496"/>
      <c r="H99" s="496"/>
    </row>
    <row r="100" spans="1:8" s="3" customFormat="1" x14ac:dyDescent="0.55000000000000004">
      <c r="A100" s="118" t="s">
        <v>85</v>
      </c>
      <c r="B100" s="119" t="s">
        <v>24</v>
      </c>
      <c r="C100" s="102" t="s">
        <v>282</v>
      </c>
      <c r="D100" s="109"/>
      <c r="E100" s="496"/>
      <c r="F100" s="496"/>
      <c r="G100" s="496"/>
      <c r="H100" s="496"/>
    </row>
    <row r="101" spans="1:8" s="3" customFormat="1" x14ac:dyDescent="0.55000000000000004">
      <c r="A101" s="519" t="s">
        <v>287</v>
      </c>
      <c r="B101" s="522" t="s">
        <v>90</v>
      </c>
      <c r="C101" s="67" t="s">
        <v>117</v>
      </c>
      <c r="D101" s="65" t="s">
        <v>137</v>
      </c>
      <c r="E101" s="66" t="s">
        <v>119</v>
      </c>
      <c r="F101" s="66" t="s">
        <v>90</v>
      </c>
      <c r="G101" s="526" t="s">
        <v>1</v>
      </c>
      <c r="H101" s="527"/>
    </row>
    <row r="102" spans="1:8" s="3" customFormat="1" ht="15.6" customHeight="1" x14ac:dyDescent="0.55000000000000004">
      <c r="A102" s="520"/>
      <c r="B102" s="523"/>
      <c r="C102" s="57" t="s">
        <v>390</v>
      </c>
      <c r="D102" s="210"/>
      <c r="E102" s="123"/>
      <c r="F102" s="123">
        <f>E102*D102</f>
        <v>0</v>
      </c>
      <c r="G102" s="483" t="s">
        <v>118</v>
      </c>
      <c r="H102" s="483"/>
    </row>
    <row r="103" spans="1:8" s="3" customFormat="1" x14ac:dyDescent="0.55000000000000004">
      <c r="A103" s="520"/>
      <c r="B103" s="523"/>
      <c r="C103" s="47" t="s">
        <v>428</v>
      </c>
      <c r="D103" s="210"/>
      <c r="E103" s="123"/>
      <c r="F103" s="84">
        <f t="shared" ref="F103:F105" si="0">E103*D103</f>
        <v>0</v>
      </c>
      <c r="G103" s="483"/>
      <c r="H103" s="483"/>
    </row>
    <row r="104" spans="1:8" s="3" customFormat="1" x14ac:dyDescent="0.55000000000000004">
      <c r="A104" s="520"/>
      <c r="B104" s="523"/>
      <c r="C104" s="47" t="s">
        <v>252</v>
      </c>
      <c r="D104" s="210"/>
      <c r="E104" s="163"/>
      <c r="F104" s="84">
        <f t="shared" si="0"/>
        <v>0</v>
      </c>
      <c r="G104" s="483"/>
      <c r="H104" s="483"/>
    </row>
    <row r="105" spans="1:8" s="3" customFormat="1" x14ac:dyDescent="0.55000000000000004">
      <c r="A105" s="520"/>
      <c r="B105" s="523"/>
      <c r="C105" s="47" t="s">
        <v>436</v>
      </c>
      <c r="D105" s="210"/>
      <c r="E105" s="123"/>
      <c r="F105" s="84">
        <f t="shared" si="0"/>
        <v>0</v>
      </c>
      <c r="G105" s="483"/>
      <c r="H105" s="483"/>
    </row>
    <row r="106" spans="1:8" s="3" customFormat="1" x14ac:dyDescent="0.55000000000000004">
      <c r="A106" s="521"/>
      <c r="B106" s="524"/>
      <c r="C106" s="54" t="s">
        <v>91</v>
      </c>
      <c r="D106" s="165"/>
      <c r="E106" s="44"/>
      <c r="F106" s="69">
        <f>SUM(F103:F105)</f>
        <v>0</v>
      </c>
      <c r="G106" s="483"/>
      <c r="H106" s="483"/>
    </row>
    <row r="107" spans="1:8" s="3" customFormat="1" x14ac:dyDescent="0.55000000000000004">
      <c r="A107" s="58" t="s">
        <v>87</v>
      </c>
      <c r="B107" s="59" t="s">
        <v>89</v>
      </c>
      <c r="C107" s="60" t="s">
        <v>116</v>
      </c>
      <c r="D107" s="61" t="s">
        <v>8</v>
      </c>
      <c r="E107" s="122" t="s">
        <v>8</v>
      </c>
      <c r="F107" s="68">
        <v>0.7170822</v>
      </c>
      <c r="G107" s="492" t="s">
        <v>451</v>
      </c>
      <c r="H107" s="492"/>
    </row>
    <row r="108" spans="1:8" s="3" customFormat="1" x14ac:dyDescent="0.55000000000000004">
      <c r="A108" s="519" t="s">
        <v>21</v>
      </c>
      <c r="B108" s="45" t="s">
        <v>344</v>
      </c>
      <c r="C108" s="102" t="s">
        <v>284</v>
      </c>
      <c r="D108" s="435"/>
      <c r="E108" s="528"/>
      <c r="F108" s="529"/>
      <c r="G108" s="483"/>
      <c r="H108" s="483"/>
    </row>
    <row r="109" spans="1:8" s="3" customFormat="1" x14ac:dyDescent="0.55000000000000004">
      <c r="A109" s="520"/>
      <c r="B109" s="45" t="s">
        <v>344</v>
      </c>
      <c r="C109" s="102" t="s">
        <v>285</v>
      </c>
      <c r="D109" s="435"/>
      <c r="E109" s="561"/>
      <c r="F109" s="561"/>
      <c r="G109" s="483"/>
      <c r="H109" s="483"/>
    </row>
    <row r="110" spans="1:8" s="3" customFormat="1" x14ac:dyDescent="0.55000000000000004">
      <c r="A110" s="521"/>
      <c r="B110" s="45" t="s">
        <v>344</v>
      </c>
      <c r="C110" s="102" t="s">
        <v>286</v>
      </c>
      <c r="D110" s="435"/>
      <c r="E110" s="561"/>
      <c r="F110" s="561"/>
      <c r="G110" s="483"/>
      <c r="H110" s="483"/>
    </row>
    <row r="111" spans="1:8" s="3" customFormat="1" x14ac:dyDescent="0.55000000000000004">
      <c r="A111" s="494" t="s">
        <v>92</v>
      </c>
      <c r="B111" s="494"/>
      <c r="C111" s="494"/>
      <c r="D111" s="494"/>
      <c r="E111" s="494"/>
      <c r="F111" s="494"/>
      <c r="G111" s="494"/>
      <c r="H111" s="494"/>
    </row>
    <row r="112" spans="1:8" s="3" customFormat="1" x14ac:dyDescent="0.55000000000000004">
      <c r="A112" s="402" t="s">
        <v>79</v>
      </c>
      <c r="B112" s="402" t="s">
        <v>70</v>
      </c>
      <c r="C112" s="77" t="s">
        <v>80</v>
      </c>
      <c r="D112" s="66" t="s">
        <v>83</v>
      </c>
      <c r="E112" s="496" t="s">
        <v>1</v>
      </c>
      <c r="F112" s="496"/>
    </row>
    <row r="113" spans="1:10" s="3" customFormat="1" x14ac:dyDescent="0.55000000000000004">
      <c r="A113" s="161" t="s">
        <v>253</v>
      </c>
      <c r="B113" s="119" t="s">
        <v>24</v>
      </c>
      <c r="C113" s="111"/>
      <c r="D113" s="109">
        <v>100</v>
      </c>
      <c r="E113" s="537"/>
      <c r="F113" s="538"/>
      <c r="G113" s="483"/>
      <c r="H113" s="483"/>
    </row>
    <row r="114" spans="1:10" s="3" customFormat="1" x14ac:dyDescent="0.55000000000000004">
      <c r="A114" s="494" t="s">
        <v>97</v>
      </c>
      <c r="B114" s="494"/>
      <c r="C114" s="494"/>
      <c r="D114" s="494"/>
      <c r="E114" s="494"/>
      <c r="F114" s="494"/>
      <c r="G114" s="494"/>
      <c r="H114" s="494"/>
      <c r="J114" s="80"/>
    </row>
    <row r="115" spans="1:10" s="3" customFormat="1" x14ac:dyDescent="0.55000000000000004">
      <c r="A115" s="402" t="s">
        <v>79</v>
      </c>
      <c r="B115" s="402" t="s">
        <v>70</v>
      </c>
      <c r="C115" s="77" t="s">
        <v>80</v>
      </c>
      <c r="D115" s="66" t="s">
        <v>83</v>
      </c>
      <c r="E115" s="496" t="s">
        <v>1</v>
      </c>
      <c r="F115" s="496"/>
      <c r="G115" s="496"/>
      <c r="H115" s="496"/>
    </row>
    <row r="116" spans="1:10" s="3" customFormat="1" x14ac:dyDescent="0.55000000000000004">
      <c r="A116" s="499"/>
      <c r="B116" s="157" t="s">
        <v>44</v>
      </c>
      <c r="C116" s="57" t="s">
        <v>426</v>
      </c>
      <c r="D116" s="433"/>
      <c r="E116" s="496"/>
      <c r="F116" s="496"/>
      <c r="G116" s="496"/>
      <c r="H116" s="496"/>
    </row>
    <row r="117" spans="1:10" s="3" customFormat="1" x14ac:dyDescent="0.55000000000000004">
      <c r="A117" s="499"/>
      <c r="B117" s="157" t="s">
        <v>44</v>
      </c>
      <c r="C117" s="57" t="s">
        <v>250</v>
      </c>
      <c r="D117" s="434"/>
      <c r="E117" s="496"/>
      <c r="F117" s="496"/>
      <c r="G117" s="496"/>
      <c r="H117" s="496"/>
    </row>
    <row r="118" spans="1:10" s="3" customFormat="1" x14ac:dyDescent="0.55000000000000004">
      <c r="A118" s="499"/>
      <c r="B118" s="160" t="s">
        <v>44</v>
      </c>
      <c r="C118" s="57" t="s">
        <v>390</v>
      </c>
      <c r="D118" s="57"/>
      <c r="E118" s="496"/>
      <c r="F118" s="496"/>
      <c r="G118" s="496"/>
      <c r="H118" s="496"/>
    </row>
    <row r="119" spans="1:10" s="3" customFormat="1" x14ac:dyDescent="0.55000000000000004">
      <c r="A119" s="499"/>
      <c r="B119" s="160" t="s">
        <v>44</v>
      </c>
      <c r="C119" s="57" t="s">
        <v>429</v>
      </c>
      <c r="D119" s="57"/>
      <c r="E119" s="496"/>
      <c r="F119" s="496"/>
      <c r="G119" s="496"/>
      <c r="H119" s="496"/>
    </row>
    <row r="120" spans="1:10" s="3" customFormat="1" x14ac:dyDescent="0.55000000000000004">
      <c r="A120" s="499"/>
      <c r="B120" s="160" t="s">
        <v>44</v>
      </c>
      <c r="C120" s="57" t="s">
        <v>251</v>
      </c>
      <c r="D120" s="57"/>
      <c r="E120" s="496"/>
      <c r="F120" s="496"/>
      <c r="G120" s="496"/>
      <c r="H120" s="496"/>
    </row>
    <row r="121" spans="1:10" s="3" customFormat="1" x14ac:dyDescent="0.55000000000000004">
      <c r="A121" s="499"/>
      <c r="B121" s="160" t="s">
        <v>44</v>
      </c>
      <c r="C121" s="57" t="s">
        <v>110</v>
      </c>
      <c r="D121" s="57"/>
      <c r="E121" s="496"/>
      <c r="F121" s="496"/>
      <c r="G121" s="496"/>
      <c r="H121" s="496"/>
    </row>
    <row r="122" spans="1:10" s="3" customFormat="1" x14ac:dyDescent="0.55000000000000004">
      <c r="A122" s="499"/>
      <c r="B122" s="160" t="s">
        <v>44</v>
      </c>
      <c r="C122" s="57" t="s">
        <v>43</v>
      </c>
      <c r="D122" s="57"/>
      <c r="E122" s="496"/>
      <c r="F122" s="496"/>
      <c r="G122" s="496"/>
      <c r="H122" s="496"/>
    </row>
    <row r="123" spans="1:10" s="3" customFormat="1" x14ac:dyDescent="0.55000000000000004">
      <c r="A123" s="499" t="s">
        <v>26</v>
      </c>
      <c r="B123" s="160" t="s">
        <v>44</v>
      </c>
      <c r="C123" s="57" t="s">
        <v>46</v>
      </c>
      <c r="D123" s="57"/>
      <c r="E123" s="496"/>
      <c r="F123" s="496"/>
      <c r="G123" s="496"/>
      <c r="H123" s="496"/>
    </row>
    <row r="124" spans="1:10" s="3" customFormat="1" x14ac:dyDescent="0.55000000000000004">
      <c r="A124" s="499"/>
      <c r="B124" s="160" t="s">
        <v>44</v>
      </c>
      <c r="C124" s="47" t="s">
        <v>99</v>
      </c>
      <c r="D124" s="123"/>
      <c r="E124" s="496"/>
      <c r="F124" s="496"/>
      <c r="G124" s="496"/>
      <c r="H124" s="496"/>
    </row>
    <row r="125" spans="1:10" s="3" customFormat="1" x14ac:dyDescent="0.55000000000000004">
      <c r="A125" s="205" t="s">
        <v>100</v>
      </c>
      <c r="B125" s="159" t="s">
        <v>44</v>
      </c>
      <c r="C125" s="79"/>
      <c r="D125" s="207">
        <f>SUM(D116:D124)</f>
        <v>0</v>
      </c>
      <c r="E125" s="496"/>
      <c r="F125" s="496"/>
      <c r="G125" s="496"/>
      <c r="H125" s="496"/>
    </row>
    <row r="126" spans="1:10" s="3" customFormat="1" x14ac:dyDescent="0.55000000000000004">
      <c r="A126" s="58" t="s">
        <v>262</v>
      </c>
      <c r="B126" s="59" t="s">
        <v>263</v>
      </c>
      <c r="C126" s="60"/>
      <c r="D126" s="63">
        <v>70</v>
      </c>
      <c r="E126" s="484" t="s">
        <v>451</v>
      </c>
      <c r="F126" s="484"/>
      <c r="G126" s="484"/>
      <c r="H126" s="484"/>
    </row>
    <row r="127" spans="1:10" s="3" customFormat="1" x14ac:dyDescent="0.55000000000000004">
      <c r="A127" s="494" t="s">
        <v>101</v>
      </c>
      <c r="B127" s="494"/>
      <c r="C127" s="494"/>
      <c r="D127" s="494"/>
      <c r="E127" s="494"/>
      <c r="F127" s="494"/>
      <c r="G127" s="494"/>
      <c r="H127" s="494"/>
    </row>
    <row r="128" spans="1:10" s="3" customFormat="1" x14ac:dyDescent="0.55000000000000004">
      <c r="A128" s="106" t="s">
        <v>79</v>
      </c>
      <c r="B128" s="113" t="s">
        <v>70</v>
      </c>
      <c r="C128" s="77" t="s">
        <v>80</v>
      </c>
      <c r="D128" s="66" t="s">
        <v>406</v>
      </c>
      <c r="E128" s="402" t="s">
        <v>407</v>
      </c>
      <c r="F128" s="402" t="s">
        <v>408</v>
      </c>
      <c r="G128" s="488" t="s">
        <v>1</v>
      </c>
      <c r="H128" s="489"/>
    </row>
    <row r="129" spans="1:8" s="3" customFormat="1" x14ac:dyDescent="0.55000000000000004">
      <c r="A129" s="519" t="s">
        <v>27</v>
      </c>
      <c r="B129" s="119" t="s">
        <v>29</v>
      </c>
      <c r="C129" s="102" t="s">
        <v>284</v>
      </c>
      <c r="D129" s="109"/>
      <c r="E129" s="110"/>
      <c r="F129" s="112">
        <f t="shared" ref="F129:F134" si="1">E129*D129</f>
        <v>0</v>
      </c>
      <c r="G129" s="483" t="s">
        <v>104</v>
      </c>
      <c r="H129" s="483"/>
    </row>
    <row r="130" spans="1:8" s="3" customFormat="1" x14ac:dyDescent="0.55000000000000004">
      <c r="A130" s="520"/>
      <c r="B130" s="206" t="s">
        <v>29</v>
      </c>
      <c r="C130" s="102" t="s">
        <v>285</v>
      </c>
      <c r="D130" s="109"/>
      <c r="E130" s="110"/>
      <c r="F130" s="112">
        <f t="shared" si="1"/>
        <v>0</v>
      </c>
      <c r="G130" s="483" t="s">
        <v>104</v>
      </c>
      <c r="H130" s="483"/>
    </row>
    <row r="131" spans="1:8" s="3" customFormat="1" x14ac:dyDescent="0.55000000000000004">
      <c r="A131" s="521"/>
      <c r="B131" s="206" t="s">
        <v>29</v>
      </c>
      <c r="C131" s="102" t="s">
        <v>286</v>
      </c>
      <c r="D131" s="109"/>
      <c r="E131" s="110"/>
      <c r="F131" s="112">
        <f t="shared" si="1"/>
        <v>0</v>
      </c>
      <c r="G131" s="483" t="s">
        <v>104</v>
      </c>
      <c r="H131" s="483"/>
    </row>
    <row r="132" spans="1:8" s="3" customFormat="1" ht="31.2" x14ac:dyDescent="0.55000000000000004">
      <c r="A132" s="117" t="s">
        <v>102</v>
      </c>
      <c r="B132" s="45" t="s">
        <v>29</v>
      </c>
      <c r="C132" s="47" t="s">
        <v>103</v>
      </c>
      <c r="D132" s="153"/>
      <c r="E132" s="82"/>
      <c r="F132" s="162">
        <f t="shared" si="1"/>
        <v>0</v>
      </c>
      <c r="G132" s="483" t="s">
        <v>288</v>
      </c>
      <c r="H132" s="483"/>
    </row>
    <row r="133" spans="1:8" s="3" customFormat="1" x14ac:dyDescent="0.55000000000000004">
      <c r="A133" s="117" t="s">
        <v>105</v>
      </c>
      <c r="B133" s="45" t="s">
        <v>29</v>
      </c>
      <c r="C133" s="47" t="s">
        <v>106</v>
      </c>
      <c r="D133" s="36"/>
      <c r="E133" s="51"/>
      <c r="F133" s="51">
        <f t="shared" si="1"/>
        <v>0</v>
      </c>
      <c r="G133" s="483" t="s">
        <v>107</v>
      </c>
      <c r="H133" s="483"/>
    </row>
    <row r="134" spans="1:8" s="3" customFormat="1" x14ac:dyDescent="0.55000000000000004">
      <c r="A134" s="117" t="s">
        <v>28</v>
      </c>
      <c r="B134" s="45" t="s">
        <v>29</v>
      </c>
      <c r="C134" s="47" t="s">
        <v>108</v>
      </c>
      <c r="D134" s="36"/>
      <c r="E134" s="51"/>
      <c r="F134" s="51">
        <f t="shared" si="1"/>
        <v>0</v>
      </c>
      <c r="G134" s="483" t="s">
        <v>109</v>
      </c>
      <c r="H134" s="483"/>
    </row>
    <row r="135" spans="1:8" s="3" customFormat="1" x14ac:dyDescent="0.55000000000000004">
      <c r="A135" s="209" t="s">
        <v>289</v>
      </c>
      <c r="B135" s="159" t="s">
        <v>29</v>
      </c>
      <c r="C135" s="79"/>
      <c r="D135" s="78"/>
      <c r="E135" s="208"/>
      <c r="F135" s="207">
        <f>F134+F133+F132+F129</f>
        <v>0</v>
      </c>
      <c r="G135" s="490"/>
      <c r="H135" s="490"/>
    </row>
    <row r="136" spans="1:8" s="3" customFormat="1" x14ac:dyDescent="0.55000000000000004">
      <c r="A136" s="58" t="s">
        <v>289</v>
      </c>
      <c r="B136" s="59" t="s">
        <v>261</v>
      </c>
      <c r="C136" s="60"/>
      <c r="D136" s="61"/>
      <c r="E136" s="191"/>
      <c r="F136" s="63">
        <f>F135/D16</f>
        <v>0</v>
      </c>
      <c r="G136" s="486"/>
      <c r="H136" s="487"/>
    </row>
    <row r="137" spans="1:8" s="3" customFormat="1" x14ac:dyDescent="0.55000000000000004">
      <c r="A137" s="39"/>
      <c r="B137" s="40"/>
      <c r="C137" s="41"/>
      <c r="D137" s="42"/>
      <c r="E137" s="38"/>
      <c r="F137" s="38"/>
      <c r="G137" s="32"/>
      <c r="H137" s="2"/>
    </row>
  </sheetData>
  <mergeCells count="79">
    <mergeCell ref="E115:H115"/>
    <mergeCell ref="A114:H114"/>
    <mergeCell ref="G113:H113"/>
    <mergeCell ref="G101:H101"/>
    <mergeCell ref="G104:H104"/>
    <mergeCell ref="G108:H108"/>
    <mergeCell ref="A108:A110"/>
    <mergeCell ref="G109:H109"/>
    <mergeCell ref="G110:H110"/>
    <mergeCell ref="G106:H106"/>
    <mergeCell ref="G107:H107"/>
    <mergeCell ref="E109:F109"/>
    <mergeCell ref="E110:F110"/>
    <mergeCell ref="E108:F108"/>
    <mergeCell ref="A111:H111"/>
    <mergeCell ref="E112:F112"/>
    <mergeCell ref="E113:F113"/>
    <mergeCell ref="A85:H85"/>
    <mergeCell ref="A86:H86"/>
    <mergeCell ref="A69:B70"/>
    <mergeCell ref="G71:G72"/>
    <mergeCell ref="G73:G74"/>
    <mergeCell ref="A101:A106"/>
    <mergeCell ref="B101:B106"/>
    <mergeCell ref="G102:H102"/>
    <mergeCell ref="B88:B95"/>
    <mergeCell ref="G103:H103"/>
    <mergeCell ref="G105:H105"/>
    <mergeCell ref="E99:H99"/>
    <mergeCell ref="A98:H98"/>
    <mergeCell ref="A88:A95"/>
    <mergeCell ref="E100:H100"/>
    <mergeCell ref="F7:H7"/>
    <mergeCell ref="F8:H8"/>
    <mergeCell ref="A14:F14"/>
    <mergeCell ref="A36:F36"/>
    <mergeCell ref="A66:F67"/>
    <mergeCell ref="A58:F58"/>
    <mergeCell ref="B6:C6"/>
    <mergeCell ref="B7:C7"/>
    <mergeCell ref="B9:C9"/>
    <mergeCell ref="B10:C10"/>
    <mergeCell ref="B11:C11"/>
    <mergeCell ref="B8:C8"/>
    <mergeCell ref="G136:H136"/>
    <mergeCell ref="A127:H127"/>
    <mergeCell ref="G129:H129"/>
    <mergeCell ref="G132:H132"/>
    <mergeCell ref="G133:H133"/>
    <mergeCell ref="A129:A131"/>
    <mergeCell ref="G130:H130"/>
    <mergeCell ref="G131:H131"/>
    <mergeCell ref="G128:H128"/>
    <mergeCell ref="A123:A124"/>
    <mergeCell ref="A116:A122"/>
    <mergeCell ref="G135:H135"/>
    <mergeCell ref="G134:H134"/>
    <mergeCell ref="E116:H116"/>
    <mergeCell ref="E117:H117"/>
    <mergeCell ref="E118:H118"/>
    <mergeCell ref="E119:H119"/>
    <mergeCell ref="E120:H120"/>
    <mergeCell ref="E121:H121"/>
    <mergeCell ref="E122:H122"/>
    <mergeCell ref="E123:H123"/>
    <mergeCell ref="E124:H124"/>
    <mergeCell ref="E125:H125"/>
    <mergeCell ref="E126:H126"/>
    <mergeCell ref="E87:H87"/>
    <mergeCell ref="E88:H88"/>
    <mergeCell ref="E89:H89"/>
    <mergeCell ref="E90:H90"/>
    <mergeCell ref="E91:H91"/>
    <mergeCell ref="E97:H97"/>
    <mergeCell ref="E92:H92"/>
    <mergeCell ref="E93:H93"/>
    <mergeCell ref="E94:H94"/>
    <mergeCell ref="E95:H95"/>
    <mergeCell ref="E96:H96"/>
  </mergeCells>
  <phoneticPr fontId="16"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93"/>
  <sheetViews>
    <sheetView topLeftCell="A19" zoomScale="60" zoomScaleNormal="60" workbookViewId="0">
      <selection activeCell="E48" sqref="D48:E48"/>
    </sheetView>
  </sheetViews>
  <sheetFormatPr defaultColWidth="8.83984375" defaultRowHeight="15.6" x14ac:dyDescent="0.55000000000000004"/>
  <cols>
    <col min="1" max="1" width="42.83984375" style="8" bestFit="1" customWidth="1"/>
    <col min="2" max="2" width="26.83984375" style="9" customWidth="1"/>
    <col min="3" max="3" width="63.68359375" style="10" customWidth="1"/>
    <col min="4" max="4" width="32.26171875" style="9" customWidth="1"/>
    <col min="5" max="5" width="26.83984375" style="21" customWidth="1"/>
    <col min="6" max="6" width="23.83984375" style="21" bestFit="1" customWidth="1"/>
    <col min="7" max="7" width="24.41796875" style="8" customWidth="1"/>
    <col min="8" max="8" width="41.41796875" style="2" customWidth="1"/>
    <col min="9" max="16384" width="8.83984375" style="2"/>
  </cols>
  <sheetData>
    <row r="2" spans="1:8" s="1" customFormat="1" ht="18.3" x14ac:dyDescent="0.7">
      <c r="A2" s="23" t="s">
        <v>0</v>
      </c>
      <c r="B2" s="23"/>
      <c r="C2" s="24"/>
      <c r="D2" s="37"/>
      <c r="E2" s="25"/>
      <c r="F2" s="25"/>
      <c r="G2" s="23"/>
    </row>
    <row r="3" spans="1:8" customFormat="1" x14ac:dyDescent="0.6">
      <c r="A3" s="26"/>
      <c r="B3" s="26"/>
      <c r="C3" s="27"/>
      <c r="D3" s="29"/>
      <c r="E3" s="48"/>
      <c r="F3" s="48"/>
      <c r="G3" s="26"/>
    </row>
    <row r="4" spans="1:8" s="74" customFormat="1" x14ac:dyDescent="0.6">
      <c r="A4" s="70" t="s">
        <v>30</v>
      </c>
      <c r="B4" s="71"/>
      <c r="C4" s="72"/>
      <c r="D4" s="73"/>
      <c r="E4" s="71"/>
      <c r="F4" s="96"/>
      <c r="G4" s="71"/>
    </row>
    <row r="5" spans="1:8" customFormat="1" x14ac:dyDescent="0.6">
      <c r="A5" s="26"/>
      <c r="B5" s="26"/>
      <c r="C5" s="27"/>
      <c r="D5" s="29"/>
      <c r="E5" s="48"/>
      <c r="F5" s="48"/>
      <c r="G5" s="26"/>
    </row>
    <row r="6" spans="1:8" s="4" customFormat="1" x14ac:dyDescent="0.55000000000000004">
      <c r="A6" s="166" t="s">
        <v>10</v>
      </c>
      <c r="B6" s="506" t="s">
        <v>11</v>
      </c>
      <c r="C6" s="507"/>
      <c r="D6" s="5"/>
      <c r="E6" s="49"/>
      <c r="F6" s="49"/>
      <c r="G6" s="30"/>
    </row>
    <row r="7" spans="1:8" s="3" customFormat="1" ht="28.2" x14ac:dyDescent="0.55000000000000004">
      <c r="A7" s="76" t="s">
        <v>12</v>
      </c>
      <c r="B7" s="510" t="s">
        <v>78</v>
      </c>
      <c r="C7" s="511"/>
      <c r="D7" s="5"/>
      <c r="E7" s="567" t="s">
        <v>283</v>
      </c>
      <c r="F7" s="567"/>
      <c r="G7" s="567"/>
      <c r="H7" s="567"/>
    </row>
    <row r="8" spans="1:8" s="3" customFormat="1" x14ac:dyDescent="0.55000000000000004">
      <c r="A8" s="31" t="s">
        <v>13</v>
      </c>
      <c r="B8" s="512" t="s">
        <v>19</v>
      </c>
      <c r="C8" s="513"/>
      <c r="D8" s="35"/>
      <c r="E8" s="49"/>
      <c r="F8" s="49"/>
      <c r="G8" s="6"/>
    </row>
    <row r="9" spans="1:8" s="3" customFormat="1" x14ac:dyDescent="0.55000000000000004">
      <c r="A9" s="31" t="s">
        <v>15</v>
      </c>
      <c r="B9" s="512" t="s">
        <v>14</v>
      </c>
      <c r="C9" s="513"/>
      <c r="D9" s="5"/>
      <c r="E9" s="49" t="s">
        <v>391</v>
      </c>
      <c r="F9" s="49"/>
      <c r="G9" s="30"/>
      <c r="H9" s="4"/>
    </row>
    <row r="10" spans="1:8" s="3" customFormat="1" x14ac:dyDescent="0.55000000000000004">
      <c r="A10" s="76" t="s">
        <v>17</v>
      </c>
      <c r="B10" s="510" t="s">
        <v>16</v>
      </c>
      <c r="C10" s="511"/>
      <c r="D10" s="35"/>
      <c r="E10" s="394"/>
      <c r="F10" s="540" t="s">
        <v>392</v>
      </c>
      <c r="G10" s="540"/>
      <c r="H10" s="540"/>
    </row>
    <row r="11" spans="1:8" s="3" customFormat="1" x14ac:dyDescent="0.55000000000000004">
      <c r="A11" s="34" t="s">
        <v>18</v>
      </c>
      <c r="B11" s="508" t="s">
        <v>183</v>
      </c>
      <c r="C11" s="509"/>
      <c r="D11" s="35"/>
      <c r="E11" s="395"/>
      <c r="F11" s="540" t="s">
        <v>393</v>
      </c>
      <c r="G11" s="540"/>
      <c r="H11" s="540"/>
    </row>
    <row r="13" spans="1:8" s="3" customFormat="1" x14ac:dyDescent="0.55000000000000004">
      <c r="A13" s="85"/>
      <c r="B13" s="86"/>
      <c r="C13" s="87"/>
      <c r="D13" s="35"/>
      <c r="E13" s="49"/>
      <c r="F13" s="49"/>
      <c r="G13" s="6"/>
    </row>
    <row r="14" spans="1:8" x14ac:dyDescent="0.55000000000000004">
      <c r="A14" s="568" t="s">
        <v>266</v>
      </c>
      <c r="B14" s="568"/>
      <c r="C14" s="568"/>
      <c r="D14" s="568"/>
      <c r="E14" s="568"/>
      <c r="F14" s="103"/>
      <c r="G14" s="2"/>
    </row>
    <row r="15" spans="1:8" ht="31.2" x14ac:dyDescent="0.55000000000000004">
      <c r="A15" s="171" t="s">
        <v>66</v>
      </c>
      <c r="B15" s="171" t="s">
        <v>67</v>
      </c>
      <c r="C15" s="171" t="s">
        <v>141</v>
      </c>
      <c r="D15" s="150" t="s">
        <v>140</v>
      </c>
      <c r="E15" s="405" t="s">
        <v>184</v>
      </c>
      <c r="F15" s="404" t="s">
        <v>1</v>
      </c>
    </row>
    <row r="16" spans="1:8" x14ac:dyDescent="0.55000000000000004">
      <c r="A16" s="393" t="s">
        <v>264</v>
      </c>
      <c r="B16" s="171" t="s">
        <v>265</v>
      </c>
      <c r="C16" s="171"/>
      <c r="D16" s="171">
        <v>500</v>
      </c>
      <c r="E16" s="172"/>
      <c r="F16" s="172"/>
      <c r="G16" s="2"/>
    </row>
    <row r="17" spans="1:7" x14ac:dyDescent="0.55000000000000004">
      <c r="A17" s="58" t="s">
        <v>431</v>
      </c>
      <c r="B17" s="75"/>
      <c r="C17" s="88"/>
      <c r="D17" s="75"/>
      <c r="E17" s="75"/>
      <c r="F17" s="75"/>
      <c r="G17" s="2"/>
    </row>
    <row r="18" spans="1:7" x14ac:dyDescent="0.55000000000000004">
      <c r="A18" s="393" t="s">
        <v>63</v>
      </c>
      <c r="B18" s="404" t="s">
        <v>24</v>
      </c>
      <c r="C18" s="404" t="s">
        <v>8</v>
      </c>
      <c r="D18" s="171"/>
      <c r="E18" s="171"/>
      <c r="F18" s="171"/>
      <c r="G18" s="2"/>
    </row>
    <row r="19" spans="1:7" x14ac:dyDescent="0.55000000000000004">
      <c r="A19" s="393" t="s">
        <v>122</v>
      </c>
      <c r="B19" s="404" t="s">
        <v>38</v>
      </c>
      <c r="C19" s="404" t="s">
        <v>8</v>
      </c>
      <c r="D19" s="12"/>
      <c r="E19" s="12"/>
      <c r="F19" s="12"/>
      <c r="G19" s="2"/>
    </row>
    <row r="20" spans="1:7" x14ac:dyDescent="0.55000000000000004">
      <c r="A20" s="393" t="s">
        <v>123</v>
      </c>
      <c r="B20" s="404" t="s">
        <v>38</v>
      </c>
      <c r="C20" s="404" t="s">
        <v>8</v>
      </c>
      <c r="D20" s="12"/>
      <c r="E20" s="12"/>
      <c r="F20" s="12"/>
      <c r="G20" s="2"/>
    </row>
    <row r="21" spans="1:7" x14ac:dyDescent="0.55000000000000004">
      <c r="A21" s="393" t="s">
        <v>434</v>
      </c>
      <c r="B21" s="404" t="s">
        <v>7</v>
      </c>
      <c r="C21" s="404" t="s">
        <v>8</v>
      </c>
      <c r="D21" s="92"/>
      <c r="E21" s="12"/>
      <c r="F21" s="12"/>
      <c r="G21" s="2"/>
    </row>
    <row r="22" spans="1:7" x14ac:dyDescent="0.55000000000000004">
      <c r="A22" s="393" t="s">
        <v>432</v>
      </c>
      <c r="B22" s="404" t="s">
        <v>433</v>
      </c>
      <c r="C22" s="404" t="s">
        <v>8</v>
      </c>
      <c r="D22" s="92"/>
      <c r="E22" s="12"/>
      <c r="F22" s="12"/>
      <c r="G22" s="2"/>
    </row>
    <row r="23" spans="1:7" x14ac:dyDescent="0.55000000000000004">
      <c r="A23" s="399" t="s">
        <v>64</v>
      </c>
      <c r="B23" s="404" t="s">
        <v>39</v>
      </c>
      <c r="C23" s="404" t="s">
        <v>8</v>
      </c>
      <c r="D23" s="12"/>
      <c r="E23" s="12"/>
      <c r="F23" s="12"/>
      <c r="G23" s="2"/>
    </row>
    <row r="24" spans="1:7" x14ac:dyDescent="0.55000000000000004">
      <c r="A24" s="399" t="s">
        <v>435</v>
      </c>
      <c r="B24" s="404" t="s">
        <v>209</v>
      </c>
      <c r="C24" s="404" t="s">
        <v>8</v>
      </c>
      <c r="D24" s="12"/>
      <c r="E24" s="12"/>
      <c r="F24" s="12"/>
      <c r="G24" s="2"/>
    </row>
    <row r="25" spans="1:7" x14ac:dyDescent="0.55000000000000004">
      <c r="A25" s="393" t="s">
        <v>125</v>
      </c>
      <c r="B25" s="12" t="s">
        <v>8</v>
      </c>
      <c r="C25" s="404" t="s">
        <v>8</v>
      </c>
      <c r="D25" s="12"/>
      <c r="E25" s="12"/>
      <c r="F25" s="12"/>
      <c r="G25" s="2"/>
    </row>
    <row r="26" spans="1:7" x14ac:dyDescent="0.55000000000000004">
      <c r="A26" s="393" t="s">
        <v>126</v>
      </c>
      <c r="B26" s="12" t="s">
        <v>127</v>
      </c>
      <c r="C26" s="404" t="s">
        <v>8</v>
      </c>
      <c r="D26" s="12"/>
      <c r="E26" s="12"/>
      <c r="F26" s="12"/>
      <c r="G26" s="2"/>
    </row>
    <row r="27" spans="1:7" x14ac:dyDescent="0.55000000000000004">
      <c r="A27" s="393" t="s">
        <v>231</v>
      </c>
      <c r="B27" s="12" t="s">
        <v>38</v>
      </c>
      <c r="C27" s="404" t="s">
        <v>8</v>
      </c>
      <c r="D27" s="12"/>
      <c r="E27" s="12"/>
      <c r="F27" s="12"/>
      <c r="G27" s="2"/>
    </row>
    <row r="28" spans="1:7" x14ac:dyDescent="0.55000000000000004">
      <c r="A28" s="393" t="s">
        <v>138</v>
      </c>
      <c r="B28" s="12" t="s">
        <v>38</v>
      </c>
      <c r="C28" s="404" t="s">
        <v>8</v>
      </c>
      <c r="D28" s="12"/>
      <c r="E28" s="12"/>
      <c r="F28" s="12"/>
      <c r="G28" s="2"/>
    </row>
    <row r="29" spans="1:7" x14ac:dyDescent="0.55000000000000004">
      <c r="A29" s="58" t="s">
        <v>131</v>
      </c>
      <c r="B29" s="75"/>
      <c r="C29" s="75"/>
      <c r="D29" s="75"/>
      <c r="E29" s="75"/>
      <c r="F29" s="75"/>
      <c r="G29" s="2"/>
    </row>
    <row r="30" spans="1:7" s="20" customFormat="1" x14ac:dyDescent="0.55000000000000004">
      <c r="A30" s="170"/>
      <c r="B30" s="12"/>
      <c r="C30" s="53"/>
      <c r="D30" s="12"/>
      <c r="E30" s="12"/>
      <c r="F30" s="12"/>
    </row>
    <row r="31" spans="1:7" s="20" customFormat="1" x14ac:dyDescent="0.55000000000000004">
      <c r="A31" s="170"/>
      <c r="B31" s="12"/>
      <c r="C31" s="53"/>
      <c r="D31" s="92"/>
      <c r="E31" s="91"/>
      <c r="F31" s="92"/>
    </row>
    <row r="32" spans="1:7" s="20" customFormat="1" x14ac:dyDescent="0.55000000000000004">
      <c r="A32" s="170"/>
      <c r="B32" s="12"/>
      <c r="C32" s="53"/>
      <c r="D32" s="92"/>
      <c r="E32" s="91"/>
      <c r="F32" s="92"/>
    </row>
    <row r="33" spans="1:7" s="20" customFormat="1" x14ac:dyDescent="0.55000000000000004">
      <c r="A33" s="170"/>
      <c r="B33" s="12"/>
      <c r="C33" s="53"/>
      <c r="D33" s="92"/>
      <c r="E33" s="91"/>
      <c r="F33" s="92"/>
    </row>
    <row r="34" spans="1:7" s="20" customFormat="1" x14ac:dyDescent="0.55000000000000004">
      <c r="A34" s="170"/>
      <c r="B34" s="12"/>
      <c r="C34" s="53"/>
      <c r="D34" s="92"/>
      <c r="E34" s="12"/>
      <c r="F34" s="12"/>
    </row>
    <row r="35" spans="1:7" s="20" customFormat="1" x14ac:dyDescent="0.55000000000000004">
      <c r="A35" s="170"/>
      <c r="B35" s="12"/>
      <c r="C35" s="53"/>
      <c r="D35" s="91"/>
      <c r="E35" s="91"/>
      <c r="F35" s="91"/>
    </row>
    <row r="36" spans="1:7" s="180" customFormat="1" ht="15.9" thickBot="1" x14ac:dyDescent="0.6">
      <c r="A36" s="17"/>
      <c r="B36" s="177"/>
      <c r="C36" s="178"/>
      <c r="D36" s="179"/>
      <c r="E36" s="179"/>
      <c r="F36" s="181"/>
      <c r="G36" s="181"/>
    </row>
    <row r="37" spans="1:7" s="213" customFormat="1" x14ac:dyDescent="0.55000000000000004">
      <c r="A37" s="500" t="s">
        <v>290</v>
      </c>
      <c r="B37" s="501"/>
      <c r="C37" s="211"/>
      <c r="D37" s="211"/>
      <c r="E37" s="211"/>
      <c r="F37" s="211"/>
      <c r="G37" s="212"/>
    </row>
    <row r="38" spans="1:7" s="213" customFormat="1" x14ac:dyDescent="0.55000000000000004">
      <c r="A38" s="502"/>
      <c r="B38" s="539"/>
      <c r="C38" s="214"/>
      <c r="D38" s="214"/>
      <c r="E38" s="214"/>
      <c r="F38" s="214"/>
      <c r="G38" s="215"/>
    </row>
    <row r="39" spans="1:7" s="213" customFormat="1" ht="28.2" x14ac:dyDescent="0.55000000000000004">
      <c r="A39" s="216"/>
      <c r="B39" s="217" t="s">
        <v>291</v>
      </c>
      <c r="C39" s="214"/>
      <c r="D39" s="218" t="s">
        <v>292</v>
      </c>
      <c r="E39" s="214"/>
      <c r="F39" s="214"/>
      <c r="G39" s="515" t="s">
        <v>293</v>
      </c>
    </row>
    <row r="40" spans="1:7" s="213" customFormat="1" x14ac:dyDescent="0.55000000000000004">
      <c r="A40" s="220" t="s">
        <v>318</v>
      </c>
      <c r="B40" s="240">
        <f>UASB!D49</f>
        <v>2.5085199999999999</v>
      </c>
      <c r="C40" s="214"/>
      <c r="E40" s="214"/>
      <c r="F40" s="214"/>
      <c r="G40" s="515"/>
    </row>
    <row r="41" spans="1:7" s="213" customFormat="1" x14ac:dyDescent="0.55000000000000004">
      <c r="A41" s="220" t="s">
        <v>316</v>
      </c>
      <c r="B41" s="239">
        <f>UASB!D51</f>
        <v>0.12542600000000001</v>
      </c>
      <c r="C41" s="214"/>
      <c r="D41" s="220" t="s">
        <v>321</v>
      </c>
      <c r="E41" s="227"/>
      <c r="F41" s="214"/>
      <c r="G41" s="515" t="s">
        <v>294</v>
      </c>
    </row>
    <row r="42" spans="1:7" s="213" customFormat="1" x14ac:dyDescent="0.55000000000000004">
      <c r="A42" s="219"/>
      <c r="B42" s="214"/>
      <c r="C42" s="214"/>
      <c r="D42" s="220" t="s">
        <v>320</v>
      </c>
      <c r="E42" s="227"/>
      <c r="F42" s="214"/>
      <c r="G42" s="515"/>
    </row>
    <row r="43" spans="1:7" s="213" customFormat="1" x14ac:dyDescent="0.55000000000000004">
      <c r="A43" s="220" t="s">
        <v>319</v>
      </c>
      <c r="B43" s="239"/>
      <c r="C43" s="214"/>
      <c r="D43" s="220"/>
      <c r="E43" s="214"/>
      <c r="F43" s="214"/>
      <c r="G43" s="215"/>
    </row>
    <row r="44" spans="1:7" s="213" customFormat="1" x14ac:dyDescent="0.55000000000000004">
      <c r="A44" s="220" t="s">
        <v>317</v>
      </c>
      <c r="B44" s="239"/>
      <c r="C44" s="214"/>
      <c r="D44" s="214"/>
      <c r="E44" s="214"/>
      <c r="G44" s="215"/>
    </row>
    <row r="45" spans="1:7" s="213" customFormat="1" x14ac:dyDescent="0.55000000000000004">
      <c r="C45" s="214"/>
      <c r="D45" s="220" t="s">
        <v>296</v>
      </c>
      <c r="E45" s="222">
        <v>0</v>
      </c>
      <c r="F45" s="214"/>
      <c r="G45" s="215"/>
    </row>
    <row r="46" spans="1:7" s="213" customFormat="1" x14ac:dyDescent="0.55000000000000004">
      <c r="A46" s="220" t="s">
        <v>295</v>
      </c>
      <c r="B46" s="221">
        <f>F71</f>
        <v>0</v>
      </c>
      <c r="C46" s="214"/>
      <c r="D46" s="214"/>
      <c r="E46" s="214"/>
      <c r="F46" s="214"/>
      <c r="G46" s="215"/>
    </row>
    <row r="47" spans="1:7" s="213" customFormat="1" x14ac:dyDescent="0.55000000000000004">
      <c r="C47" s="214"/>
      <c r="D47" s="214"/>
      <c r="E47" s="214"/>
      <c r="F47" s="214"/>
      <c r="G47" s="215"/>
    </row>
    <row r="48" spans="1:7" s="213" customFormat="1" x14ac:dyDescent="0.55000000000000004">
      <c r="A48" s="219"/>
      <c r="B48" s="214"/>
      <c r="C48" s="214"/>
      <c r="D48" s="220" t="s">
        <v>315</v>
      </c>
      <c r="E48" s="223">
        <v>8</v>
      </c>
      <c r="F48" s="214"/>
      <c r="G48" s="215"/>
    </row>
    <row r="49" spans="1:8" s="213" customFormat="1" x14ac:dyDescent="0.55000000000000004">
      <c r="A49" s="219"/>
      <c r="B49" s="214"/>
      <c r="C49" s="214"/>
      <c r="D49" s="214"/>
      <c r="E49" s="214"/>
      <c r="F49" s="214"/>
      <c r="G49" s="215"/>
    </row>
    <row r="50" spans="1:8" s="213" customFormat="1" ht="15.9" thickBot="1" x14ac:dyDescent="0.6">
      <c r="A50" s="224"/>
      <c r="B50" s="225"/>
      <c r="C50" s="225"/>
      <c r="D50" s="225"/>
      <c r="E50" s="225"/>
      <c r="F50" s="225"/>
      <c r="G50" s="226"/>
    </row>
    <row r="51" spans="1:8" s="180" customFormat="1" x14ac:dyDescent="0.55000000000000004">
      <c r="A51" s="17"/>
      <c r="B51" s="177"/>
      <c r="C51" s="178"/>
      <c r="D51" s="179"/>
      <c r="E51" s="179"/>
      <c r="F51" s="181"/>
      <c r="G51" s="181"/>
    </row>
    <row r="52" spans="1:8" s="3" customFormat="1" x14ac:dyDescent="0.55000000000000004">
      <c r="A52" s="6"/>
      <c r="B52" s="6"/>
      <c r="C52" s="7"/>
      <c r="D52" s="5"/>
      <c r="E52" s="49"/>
      <c r="F52" s="49"/>
      <c r="G52" s="6"/>
    </row>
    <row r="53" spans="1:8" s="3" customFormat="1" ht="15.6" customHeight="1" x14ac:dyDescent="0.55000000000000004">
      <c r="A53" s="495" t="s">
        <v>20</v>
      </c>
      <c r="B53" s="495"/>
      <c r="C53" s="495"/>
      <c r="D53" s="495"/>
      <c r="E53" s="495"/>
      <c r="F53" s="495"/>
      <c r="G53" s="495"/>
      <c r="H53" s="495"/>
    </row>
    <row r="54" spans="1:8" s="3" customFormat="1" x14ac:dyDescent="0.55000000000000004">
      <c r="A54" s="494" t="s">
        <v>81</v>
      </c>
      <c r="B54" s="494"/>
      <c r="C54" s="494"/>
      <c r="D54" s="494"/>
      <c r="E54" s="494"/>
      <c r="F54" s="494"/>
      <c r="G54" s="494"/>
      <c r="H54" s="494"/>
    </row>
    <row r="55" spans="1:8" s="3" customFormat="1" x14ac:dyDescent="0.55000000000000004">
      <c r="A55" s="106" t="s">
        <v>79</v>
      </c>
      <c r="B55" s="106" t="s">
        <v>70</v>
      </c>
      <c r="C55" s="107" t="s">
        <v>80</v>
      </c>
      <c r="D55" s="108" t="s">
        <v>83</v>
      </c>
      <c r="E55" s="496" t="s">
        <v>1</v>
      </c>
      <c r="F55" s="496"/>
      <c r="G55" s="496"/>
      <c r="H55" s="496"/>
    </row>
    <row r="56" spans="1:8" s="3" customFormat="1" x14ac:dyDescent="0.55000000000000004">
      <c r="A56" s="519" t="s">
        <v>113</v>
      </c>
      <c r="B56" s="516" t="s">
        <v>50</v>
      </c>
      <c r="C56" s="57" t="s">
        <v>440</v>
      </c>
      <c r="D56" s="174"/>
      <c r="E56" s="496"/>
      <c r="F56" s="496"/>
      <c r="G56" s="496"/>
      <c r="H56" s="496"/>
    </row>
    <row r="57" spans="1:8" s="3" customFormat="1" x14ac:dyDescent="0.55000000000000004">
      <c r="A57" s="520"/>
      <c r="B57" s="517"/>
      <c r="C57" s="57" t="s">
        <v>426</v>
      </c>
      <c r="D57" s="174"/>
      <c r="E57" s="496"/>
      <c r="F57" s="496"/>
      <c r="G57" s="496"/>
      <c r="H57" s="496"/>
    </row>
    <row r="58" spans="1:8" s="3" customFormat="1" x14ac:dyDescent="0.55000000000000004">
      <c r="A58" s="520"/>
      <c r="B58" s="517"/>
      <c r="C58" s="57" t="s">
        <v>438</v>
      </c>
      <c r="D58" s="174"/>
      <c r="E58" s="496"/>
      <c r="F58" s="496"/>
      <c r="G58" s="496"/>
      <c r="H58" s="496"/>
    </row>
    <row r="59" spans="1:8" s="3" customFormat="1" x14ac:dyDescent="0.55000000000000004">
      <c r="A59" s="58" t="s">
        <v>111</v>
      </c>
      <c r="B59" s="59" t="s">
        <v>114</v>
      </c>
      <c r="C59" s="64" t="s">
        <v>115</v>
      </c>
      <c r="D59" s="68"/>
      <c r="E59" s="484" t="s">
        <v>451</v>
      </c>
      <c r="F59" s="484"/>
      <c r="G59" s="484"/>
      <c r="H59" s="484"/>
    </row>
    <row r="60" spans="1:8" s="3" customFormat="1" x14ac:dyDescent="0.55000000000000004">
      <c r="A60" s="167" t="s">
        <v>112</v>
      </c>
      <c r="B60" s="45" t="s">
        <v>50</v>
      </c>
      <c r="C60" s="54" t="s">
        <v>62</v>
      </c>
      <c r="D60" s="44">
        <f>SUM(D56:D58)</f>
        <v>0</v>
      </c>
      <c r="E60" s="566"/>
      <c r="F60" s="566"/>
      <c r="G60" s="566"/>
      <c r="H60" s="566"/>
    </row>
    <row r="61" spans="1:8" s="3" customFormat="1" x14ac:dyDescent="0.55000000000000004">
      <c r="A61" s="494" t="s">
        <v>84</v>
      </c>
      <c r="B61" s="494"/>
      <c r="C61" s="494"/>
      <c r="D61" s="494"/>
      <c r="E61" s="494"/>
      <c r="F61" s="494"/>
      <c r="G61" s="494"/>
      <c r="H61" s="494"/>
    </row>
    <row r="62" spans="1:8" s="3" customFormat="1" x14ac:dyDescent="0.55000000000000004">
      <c r="A62" s="402" t="s">
        <v>79</v>
      </c>
      <c r="B62" s="402" t="s">
        <v>70</v>
      </c>
      <c r="C62" s="77" t="s">
        <v>80</v>
      </c>
      <c r="D62" s="66" t="s">
        <v>83</v>
      </c>
      <c r="E62" s="496" t="s">
        <v>1</v>
      </c>
      <c r="F62" s="496"/>
    </row>
    <row r="63" spans="1:8" s="3" customFormat="1" x14ac:dyDescent="0.55000000000000004">
      <c r="A63" s="399" t="s">
        <v>85</v>
      </c>
      <c r="B63" s="45" t="s">
        <v>24</v>
      </c>
      <c r="C63" s="409"/>
      <c r="D63" s="36"/>
      <c r="E63" s="110"/>
      <c r="F63" s="110"/>
      <c r="G63" s="483"/>
      <c r="H63" s="483"/>
    </row>
    <row r="64" spans="1:8" s="3" customFormat="1" x14ac:dyDescent="0.55000000000000004">
      <c r="A64" s="519" t="s">
        <v>88</v>
      </c>
      <c r="B64" s="522" t="s">
        <v>90</v>
      </c>
      <c r="C64" s="67" t="s">
        <v>117</v>
      </c>
      <c r="D64" s="65" t="s">
        <v>137</v>
      </c>
      <c r="E64" s="66" t="s">
        <v>119</v>
      </c>
      <c r="F64" s="66" t="s">
        <v>90</v>
      </c>
      <c r="G64" s="491" t="s">
        <v>1</v>
      </c>
      <c r="H64" s="491"/>
    </row>
    <row r="65" spans="1:10" s="3" customFormat="1" x14ac:dyDescent="0.55000000000000004">
      <c r="A65" s="520"/>
      <c r="B65" s="523"/>
      <c r="C65" s="57" t="s">
        <v>390</v>
      </c>
      <c r="D65" s="36"/>
      <c r="E65" s="174"/>
      <c r="F65" s="174">
        <f>E65*D65</f>
        <v>0</v>
      </c>
      <c r="G65" s="483"/>
      <c r="H65" s="483"/>
    </row>
    <row r="66" spans="1:10" s="3" customFormat="1" x14ac:dyDescent="0.55000000000000004">
      <c r="A66" s="520"/>
      <c r="B66" s="523"/>
      <c r="C66" s="57" t="s">
        <v>426</v>
      </c>
      <c r="D66" s="36"/>
      <c r="E66" s="174"/>
      <c r="F66" s="174">
        <f t="shared" ref="F66" si="0">E66*D66</f>
        <v>0</v>
      </c>
      <c r="G66" s="483"/>
      <c r="H66" s="483"/>
    </row>
    <row r="67" spans="1:10" s="3" customFormat="1" x14ac:dyDescent="0.55000000000000004">
      <c r="A67" s="520"/>
      <c r="B67" s="523"/>
      <c r="C67" s="47" t="s">
        <v>437</v>
      </c>
      <c r="D67" s="36"/>
      <c r="E67" s="174"/>
      <c r="F67" s="174">
        <f t="shared" ref="F67" si="1">E67*D67</f>
        <v>0</v>
      </c>
      <c r="G67" s="483"/>
      <c r="H67" s="483"/>
    </row>
    <row r="68" spans="1:10" s="3" customFormat="1" x14ac:dyDescent="0.55000000000000004">
      <c r="A68" s="520"/>
      <c r="B68" s="523"/>
      <c r="C68" s="409" t="s">
        <v>381</v>
      </c>
      <c r="D68" s="36"/>
      <c r="E68" s="403"/>
      <c r="F68" s="403"/>
      <c r="G68" s="564"/>
      <c r="H68" s="565"/>
    </row>
    <row r="69" spans="1:10" s="3" customFormat="1" x14ac:dyDescent="0.55000000000000004">
      <c r="A69" s="521"/>
      <c r="B69" s="524"/>
      <c r="C69" s="54" t="s">
        <v>91</v>
      </c>
      <c r="D69" s="165"/>
      <c r="E69" s="44"/>
      <c r="F69" s="69">
        <f>SUM(F67:F67)</f>
        <v>0</v>
      </c>
      <c r="G69" s="562"/>
      <c r="H69" s="563"/>
    </row>
    <row r="70" spans="1:10" s="3" customFormat="1" x14ac:dyDescent="0.55000000000000004">
      <c r="A70" s="58" t="s">
        <v>87</v>
      </c>
      <c r="B70" s="59" t="s">
        <v>89</v>
      </c>
      <c r="C70" s="60" t="s">
        <v>116</v>
      </c>
      <c r="D70" s="61" t="s">
        <v>8</v>
      </c>
      <c r="E70" s="175" t="s">
        <v>8</v>
      </c>
      <c r="F70" s="68" t="e">
        <f>F69/F63</f>
        <v>#DIV/0!</v>
      </c>
      <c r="G70" s="492" t="s">
        <v>451</v>
      </c>
      <c r="H70" s="492"/>
    </row>
    <row r="71" spans="1:10" s="3" customFormat="1" x14ac:dyDescent="0.55000000000000004">
      <c r="A71" s="46" t="s">
        <v>21</v>
      </c>
      <c r="B71" s="45" t="s">
        <v>35</v>
      </c>
      <c r="C71" s="47" t="s">
        <v>22</v>
      </c>
      <c r="D71" s="528" t="s">
        <v>23</v>
      </c>
      <c r="E71" s="556"/>
      <c r="F71" s="529"/>
      <c r="G71" s="483"/>
      <c r="H71" s="483"/>
    </row>
    <row r="72" spans="1:10" s="3" customFormat="1" x14ac:dyDescent="0.55000000000000004">
      <c r="A72" s="494" t="s">
        <v>92</v>
      </c>
      <c r="B72" s="494"/>
      <c r="C72" s="494"/>
      <c r="D72" s="494"/>
      <c r="E72" s="494"/>
      <c r="F72" s="494"/>
      <c r="G72" s="494"/>
      <c r="H72" s="494"/>
    </row>
    <row r="73" spans="1:10" s="3" customFormat="1" x14ac:dyDescent="0.55000000000000004">
      <c r="A73" s="402" t="s">
        <v>79</v>
      </c>
      <c r="B73" s="402" t="s">
        <v>70</v>
      </c>
      <c r="C73" s="77" t="s">
        <v>80</v>
      </c>
      <c r="D73" s="66" t="s">
        <v>83</v>
      </c>
      <c r="E73" s="496" t="s">
        <v>1</v>
      </c>
      <c r="F73" s="496"/>
      <c r="G73" s="496"/>
      <c r="H73" s="496"/>
    </row>
    <row r="74" spans="1:10" s="3" customFormat="1" x14ac:dyDescent="0.55000000000000004">
      <c r="A74" s="168" t="s">
        <v>253</v>
      </c>
      <c r="B74" s="169" t="s">
        <v>24</v>
      </c>
      <c r="C74" s="111"/>
      <c r="D74" s="109">
        <v>0</v>
      </c>
      <c r="E74" s="496"/>
      <c r="F74" s="496"/>
      <c r="G74" s="496"/>
      <c r="H74" s="496"/>
    </row>
    <row r="75" spans="1:10" s="3" customFormat="1" x14ac:dyDescent="0.55000000000000004">
      <c r="A75" s="494" t="s">
        <v>97</v>
      </c>
      <c r="B75" s="494"/>
      <c r="C75" s="494"/>
      <c r="D75" s="494"/>
      <c r="E75" s="494"/>
      <c r="F75" s="494"/>
      <c r="G75" s="494"/>
      <c r="H75" s="494"/>
      <c r="J75" s="80"/>
    </row>
    <row r="76" spans="1:10" s="3" customFormat="1" x14ac:dyDescent="0.55000000000000004">
      <c r="A76" s="402" t="s">
        <v>79</v>
      </c>
      <c r="B76" s="402" t="s">
        <v>70</v>
      </c>
      <c r="C76" s="77" t="s">
        <v>80</v>
      </c>
      <c r="D76" s="66" t="s">
        <v>83</v>
      </c>
      <c r="E76" s="496" t="s">
        <v>1</v>
      </c>
      <c r="F76" s="496"/>
      <c r="G76" s="496"/>
      <c r="H76" s="496"/>
    </row>
    <row r="77" spans="1:10" s="3" customFormat="1" ht="15.6" customHeight="1" x14ac:dyDescent="0.55000000000000004">
      <c r="A77" s="521" t="s">
        <v>45</v>
      </c>
      <c r="B77" s="169" t="s">
        <v>44</v>
      </c>
      <c r="C77" s="57" t="s">
        <v>426</v>
      </c>
      <c r="D77" s="112"/>
      <c r="E77" s="496"/>
      <c r="F77" s="496"/>
      <c r="G77" s="496"/>
      <c r="H77" s="496"/>
    </row>
    <row r="78" spans="1:10" s="3" customFormat="1" x14ac:dyDescent="0.55000000000000004">
      <c r="A78" s="499"/>
      <c r="B78" s="169" t="s">
        <v>44</v>
      </c>
      <c r="C78" s="57" t="s">
        <v>390</v>
      </c>
      <c r="D78" s="173"/>
      <c r="E78" s="496"/>
      <c r="F78" s="496"/>
      <c r="G78" s="496"/>
      <c r="H78" s="496"/>
    </row>
    <row r="79" spans="1:10" s="3" customFormat="1" x14ac:dyDescent="0.55000000000000004">
      <c r="A79" s="499"/>
      <c r="B79" s="169" t="s">
        <v>44</v>
      </c>
      <c r="C79" s="57" t="s">
        <v>438</v>
      </c>
      <c r="D79" s="173"/>
      <c r="E79" s="496"/>
      <c r="F79" s="496"/>
      <c r="G79" s="496"/>
      <c r="H79" s="496"/>
    </row>
    <row r="80" spans="1:10" s="3" customFormat="1" x14ac:dyDescent="0.55000000000000004">
      <c r="A80" s="499"/>
      <c r="B80" s="169" t="s">
        <v>44</v>
      </c>
      <c r="C80" s="57" t="s">
        <v>439</v>
      </c>
      <c r="D80" s="174"/>
      <c r="E80" s="496"/>
      <c r="F80" s="496"/>
      <c r="G80" s="496"/>
      <c r="H80" s="496"/>
    </row>
    <row r="81" spans="1:8" s="3" customFormat="1" x14ac:dyDescent="0.55000000000000004">
      <c r="A81" s="499" t="s">
        <v>26</v>
      </c>
      <c r="B81" s="169" t="s">
        <v>44</v>
      </c>
      <c r="C81" s="47" t="s">
        <v>46</v>
      </c>
      <c r="D81" s="174"/>
      <c r="E81" s="496"/>
      <c r="F81" s="496"/>
      <c r="G81" s="496"/>
      <c r="H81" s="496"/>
    </row>
    <row r="82" spans="1:8" s="3" customFormat="1" x14ac:dyDescent="0.55000000000000004">
      <c r="A82" s="499"/>
      <c r="B82" s="169" t="s">
        <v>44</v>
      </c>
      <c r="C82" s="47" t="s">
        <v>99</v>
      </c>
      <c r="D82" s="174"/>
      <c r="E82" s="496"/>
      <c r="F82" s="496"/>
      <c r="G82" s="496"/>
      <c r="H82" s="496"/>
    </row>
    <row r="83" spans="1:8" s="3" customFormat="1" x14ac:dyDescent="0.55000000000000004">
      <c r="A83" s="205" t="s">
        <v>100</v>
      </c>
      <c r="B83" s="159" t="s">
        <v>44</v>
      </c>
      <c r="C83" s="79"/>
      <c r="D83" s="207">
        <f>SUM(D77:D82)</f>
        <v>0</v>
      </c>
      <c r="E83" s="496"/>
      <c r="F83" s="496"/>
      <c r="G83" s="496"/>
      <c r="H83" s="496"/>
    </row>
    <row r="84" spans="1:8" s="3" customFormat="1" x14ac:dyDescent="0.55000000000000004">
      <c r="A84" s="58" t="s">
        <v>262</v>
      </c>
      <c r="B84" s="59" t="s">
        <v>263</v>
      </c>
      <c r="C84" s="60"/>
      <c r="D84" s="63" t="e">
        <f>D83/E6</f>
        <v>#DIV/0!</v>
      </c>
      <c r="E84" s="484" t="s">
        <v>451</v>
      </c>
      <c r="F84" s="484"/>
      <c r="G84" s="484"/>
      <c r="H84" s="484"/>
    </row>
    <row r="85" spans="1:8" s="3" customFormat="1" x14ac:dyDescent="0.55000000000000004">
      <c r="A85" s="494" t="s">
        <v>101</v>
      </c>
      <c r="B85" s="494"/>
      <c r="C85" s="494"/>
      <c r="D85" s="494"/>
      <c r="E85" s="494"/>
      <c r="F85" s="494"/>
      <c r="G85" s="494"/>
      <c r="H85" s="494"/>
    </row>
    <row r="86" spans="1:8" s="3" customFormat="1" x14ac:dyDescent="0.55000000000000004">
      <c r="A86" s="106" t="s">
        <v>79</v>
      </c>
      <c r="B86" s="113" t="s">
        <v>70</v>
      </c>
      <c r="C86" s="77" t="s">
        <v>80</v>
      </c>
      <c r="D86" s="66" t="s">
        <v>406</v>
      </c>
      <c r="E86" s="402" t="s">
        <v>407</v>
      </c>
      <c r="F86" s="402" t="s">
        <v>408</v>
      </c>
      <c r="G86" s="526" t="s">
        <v>1</v>
      </c>
      <c r="H86" s="527"/>
    </row>
    <row r="87" spans="1:8" s="3" customFormat="1" x14ac:dyDescent="0.55000000000000004">
      <c r="A87" s="168" t="s">
        <v>27</v>
      </c>
      <c r="B87" s="169" t="s">
        <v>29</v>
      </c>
      <c r="C87" s="102" t="s">
        <v>22</v>
      </c>
      <c r="D87" s="109"/>
      <c r="E87" s="110"/>
      <c r="F87" s="112">
        <v>0</v>
      </c>
      <c r="G87" s="483" t="s">
        <v>104</v>
      </c>
      <c r="H87" s="483"/>
    </row>
    <row r="88" spans="1:8" s="3" customFormat="1" ht="31.2" x14ac:dyDescent="0.55000000000000004">
      <c r="A88" s="167" t="s">
        <v>102</v>
      </c>
      <c r="B88" s="45" t="s">
        <v>29</v>
      </c>
      <c r="C88" s="47" t="s">
        <v>103</v>
      </c>
      <c r="D88" s="153"/>
      <c r="E88" s="82">
        <v>0.17</v>
      </c>
      <c r="F88" s="173">
        <f>E88*D88</f>
        <v>0</v>
      </c>
      <c r="G88" s="483" t="s">
        <v>288</v>
      </c>
      <c r="H88" s="483"/>
    </row>
    <row r="89" spans="1:8" s="3" customFormat="1" x14ac:dyDescent="0.55000000000000004">
      <c r="A89" s="167" t="s">
        <v>105</v>
      </c>
      <c r="B89" s="45" t="s">
        <v>29</v>
      </c>
      <c r="C89" s="47" t="s">
        <v>106</v>
      </c>
      <c r="D89" s="36"/>
      <c r="E89" s="173"/>
      <c r="F89" s="173">
        <f>E89*D89</f>
        <v>0</v>
      </c>
      <c r="G89" s="483" t="s">
        <v>107</v>
      </c>
      <c r="H89" s="483"/>
    </row>
    <row r="90" spans="1:8" s="3" customFormat="1" x14ac:dyDescent="0.55000000000000004">
      <c r="A90" s="167" t="s">
        <v>28</v>
      </c>
      <c r="B90" s="45" t="s">
        <v>29</v>
      </c>
      <c r="C90" s="47" t="s">
        <v>108</v>
      </c>
      <c r="D90" s="36"/>
      <c r="E90" s="173"/>
      <c r="F90" s="173">
        <f>E90*D90</f>
        <v>0</v>
      </c>
      <c r="G90" s="483" t="s">
        <v>109</v>
      </c>
      <c r="H90" s="483"/>
    </row>
    <row r="91" spans="1:8" s="3" customFormat="1" x14ac:dyDescent="0.55000000000000004">
      <c r="A91" s="209" t="s">
        <v>289</v>
      </c>
      <c r="B91" s="159" t="s">
        <v>29</v>
      </c>
      <c r="C91" s="79"/>
      <c r="D91" s="78"/>
      <c r="E91" s="208"/>
      <c r="F91" s="207">
        <f>F90+F89+F88+F87</f>
        <v>0</v>
      </c>
      <c r="G91" s="490"/>
      <c r="H91" s="490"/>
    </row>
    <row r="92" spans="1:8" s="3" customFormat="1" x14ac:dyDescent="0.55000000000000004">
      <c r="A92" s="58" t="s">
        <v>289</v>
      </c>
      <c r="B92" s="59" t="s">
        <v>261</v>
      </c>
      <c r="C92" s="60"/>
      <c r="D92" s="61"/>
      <c r="E92" s="191"/>
      <c r="F92" s="63"/>
      <c r="G92" s="492" t="s">
        <v>451</v>
      </c>
      <c r="H92" s="492"/>
    </row>
    <row r="93" spans="1:8" s="3" customFormat="1" x14ac:dyDescent="0.55000000000000004">
      <c r="A93" s="39"/>
      <c r="B93" s="40"/>
      <c r="C93" s="41"/>
      <c r="D93" s="42"/>
      <c r="E93" s="38"/>
      <c r="F93" s="38"/>
      <c r="G93" s="32"/>
      <c r="H93" s="2"/>
    </row>
  </sheetData>
  <mergeCells count="60">
    <mergeCell ref="F10:H10"/>
    <mergeCell ref="F11:H11"/>
    <mergeCell ref="E62:F62"/>
    <mergeCell ref="B11:C11"/>
    <mergeCell ref="E7:H7"/>
    <mergeCell ref="A53:H53"/>
    <mergeCell ref="A54:H54"/>
    <mergeCell ref="A37:B38"/>
    <mergeCell ref="G39:G40"/>
    <mergeCell ref="G41:G42"/>
    <mergeCell ref="A14:E14"/>
    <mergeCell ref="E55:H55"/>
    <mergeCell ref="B6:C6"/>
    <mergeCell ref="B7:C7"/>
    <mergeCell ref="B8:C8"/>
    <mergeCell ref="B9:C9"/>
    <mergeCell ref="B10:C10"/>
    <mergeCell ref="G63:H63"/>
    <mergeCell ref="A61:H61"/>
    <mergeCell ref="A56:A58"/>
    <mergeCell ref="B56:B58"/>
    <mergeCell ref="E56:H56"/>
    <mergeCell ref="E57:H57"/>
    <mergeCell ref="E58:H58"/>
    <mergeCell ref="E59:H59"/>
    <mergeCell ref="E60:H60"/>
    <mergeCell ref="A64:A69"/>
    <mergeCell ref="B64:B69"/>
    <mergeCell ref="G64:H64"/>
    <mergeCell ref="G65:H65"/>
    <mergeCell ref="G66:H66"/>
    <mergeCell ref="G67:H67"/>
    <mergeCell ref="G69:H69"/>
    <mergeCell ref="G68:H68"/>
    <mergeCell ref="G70:H70"/>
    <mergeCell ref="G71:H71"/>
    <mergeCell ref="A72:H72"/>
    <mergeCell ref="A75:H75"/>
    <mergeCell ref="A77:A80"/>
    <mergeCell ref="D71:F71"/>
    <mergeCell ref="E73:H73"/>
    <mergeCell ref="E74:H74"/>
    <mergeCell ref="E76:H76"/>
    <mergeCell ref="E77:H77"/>
    <mergeCell ref="E78:H78"/>
    <mergeCell ref="E79:H79"/>
    <mergeCell ref="E80:H80"/>
    <mergeCell ref="G91:H91"/>
    <mergeCell ref="G92:H92"/>
    <mergeCell ref="A81:A82"/>
    <mergeCell ref="G86:H86"/>
    <mergeCell ref="G90:H90"/>
    <mergeCell ref="A85:H85"/>
    <mergeCell ref="G87:H87"/>
    <mergeCell ref="G88:H88"/>
    <mergeCell ref="G89:H89"/>
    <mergeCell ref="E82:H82"/>
    <mergeCell ref="E83:H83"/>
    <mergeCell ref="E84:H84"/>
    <mergeCell ref="E81:H8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55"/>
  <sheetViews>
    <sheetView tabSelected="1" zoomScale="60" zoomScaleNormal="60" workbookViewId="0">
      <selection activeCell="H14" sqref="H14"/>
    </sheetView>
  </sheetViews>
  <sheetFormatPr defaultColWidth="8.83984375" defaultRowHeight="15.6" x14ac:dyDescent="0.55000000000000004"/>
  <cols>
    <col min="1" max="1" width="42.83984375" style="384" bestFit="1" customWidth="1"/>
    <col min="2" max="2" width="26.83984375" style="369" customWidth="1"/>
    <col min="3" max="3" width="63.68359375" style="385" customWidth="1"/>
    <col min="4" max="4" width="25.578125" style="369" customWidth="1"/>
    <col min="5" max="5" width="28.15625" style="369" customWidth="1"/>
    <col min="6" max="6" width="23.83984375" style="369" bestFit="1" customWidth="1"/>
    <col min="7" max="7" width="24.41796875" style="384" customWidth="1"/>
    <col min="8" max="8" width="41.41796875" style="364" customWidth="1"/>
    <col min="9" max="16384" width="8.83984375" style="364"/>
  </cols>
  <sheetData>
    <row r="2" spans="1:8" s="1" customFormat="1" ht="18.3" x14ac:dyDescent="0.7">
      <c r="A2" s="23" t="s">
        <v>0</v>
      </c>
      <c r="B2" s="23"/>
      <c r="C2" s="24"/>
      <c r="D2" s="37"/>
      <c r="E2" s="25"/>
      <c r="F2" s="25"/>
      <c r="G2" s="23"/>
    </row>
    <row r="3" spans="1:8" customFormat="1" x14ac:dyDescent="0.6">
      <c r="A3" s="26"/>
      <c r="B3" s="26"/>
      <c r="C3" s="27"/>
      <c r="D3" s="29"/>
      <c r="E3" s="358"/>
      <c r="F3" s="358"/>
      <c r="G3" s="26"/>
    </row>
    <row r="4" spans="1:8" s="74" customFormat="1" x14ac:dyDescent="0.6">
      <c r="A4" s="70" t="s">
        <v>30</v>
      </c>
      <c r="B4" s="71"/>
      <c r="C4" s="72"/>
      <c r="D4" s="73"/>
      <c r="E4" s="71"/>
      <c r="F4" s="96"/>
      <c r="G4" s="71"/>
    </row>
    <row r="5" spans="1:8" customFormat="1" x14ac:dyDescent="0.6">
      <c r="A5" s="26"/>
      <c r="B5" s="26"/>
      <c r="C5" s="27"/>
      <c r="D5" s="29"/>
      <c r="E5" s="358"/>
      <c r="F5" s="358"/>
      <c r="G5" s="26"/>
    </row>
    <row r="6" spans="1:8" s="359" customFormat="1" x14ac:dyDescent="0.55000000000000004">
      <c r="A6" s="344" t="s">
        <v>10</v>
      </c>
      <c r="B6" s="506" t="s">
        <v>11</v>
      </c>
      <c r="C6" s="507"/>
      <c r="D6" s="5"/>
      <c r="E6" s="49" t="s">
        <v>391</v>
      </c>
      <c r="F6" s="49"/>
      <c r="G6" s="30"/>
      <c r="H6" s="4"/>
    </row>
    <row r="7" spans="1:8" s="360" customFormat="1" x14ac:dyDescent="0.55000000000000004">
      <c r="A7" s="34" t="s">
        <v>12</v>
      </c>
      <c r="B7" s="508" t="s">
        <v>382</v>
      </c>
      <c r="C7" s="509"/>
      <c r="D7" s="5"/>
      <c r="E7" s="394"/>
      <c r="F7" s="540" t="s">
        <v>392</v>
      </c>
      <c r="G7" s="540"/>
      <c r="H7" s="540"/>
    </row>
    <row r="8" spans="1:8" x14ac:dyDescent="0.55000000000000004">
      <c r="E8" s="395"/>
      <c r="F8" s="540" t="s">
        <v>393</v>
      </c>
      <c r="G8" s="540"/>
      <c r="H8" s="540"/>
    </row>
    <row r="9" spans="1:8" s="360" customFormat="1" x14ac:dyDescent="0.55000000000000004">
      <c r="A9" s="29"/>
      <c r="B9" s="140"/>
      <c r="C9" s="361"/>
      <c r="D9" s="362"/>
      <c r="E9" s="5"/>
      <c r="F9" s="5"/>
      <c r="G9" s="6"/>
    </row>
    <row r="10" spans="1:8" x14ac:dyDescent="0.55000000000000004">
      <c r="A10" s="568" t="s">
        <v>266</v>
      </c>
      <c r="B10" s="568"/>
      <c r="C10" s="568"/>
      <c r="D10" s="568"/>
      <c r="E10" s="568"/>
      <c r="F10" s="363"/>
      <c r="G10" s="364"/>
    </row>
    <row r="11" spans="1:8" ht="31.2" x14ac:dyDescent="0.55000000000000004">
      <c r="A11" s="366" t="s">
        <v>66</v>
      </c>
      <c r="B11" s="366" t="s">
        <v>67</v>
      </c>
      <c r="C11" s="366" t="s">
        <v>448</v>
      </c>
      <c r="D11" s="437" t="s">
        <v>140</v>
      </c>
      <c r="E11" s="438" t="s">
        <v>184</v>
      </c>
      <c r="F11" s="439" t="s">
        <v>1</v>
      </c>
      <c r="G11" s="364"/>
    </row>
    <row r="12" spans="1:8" x14ac:dyDescent="0.55000000000000004">
      <c r="A12" s="393" t="s">
        <v>412</v>
      </c>
      <c r="B12" s="365" t="s">
        <v>413</v>
      </c>
      <c r="C12" s="365"/>
      <c r="D12" s="365"/>
      <c r="E12" s="367"/>
      <c r="F12" s="367"/>
      <c r="G12" s="364"/>
    </row>
    <row r="13" spans="1:8" ht="31.2" x14ac:dyDescent="0.6">
      <c r="A13" s="393" t="s">
        <v>414</v>
      </c>
      <c r="B13" s="365" t="s">
        <v>8</v>
      </c>
      <c r="C13" s="441" t="s">
        <v>415</v>
      </c>
      <c r="D13" s="365"/>
      <c r="E13" s="365"/>
      <c r="F13" s="365"/>
      <c r="G13" s="364"/>
    </row>
    <row r="14" spans="1:8" x14ac:dyDescent="0.6">
      <c r="A14" s="393" t="s">
        <v>442</v>
      </c>
      <c r="B14" s="366" t="s">
        <v>8</v>
      </c>
      <c r="C14" s="440" t="s">
        <v>443</v>
      </c>
      <c r="D14" s="366"/>
      <c r="E14" s="366"/>
      <c r="F14" s="366"/>
      <c r="G14" s="364"/>
    </row>
    <row r="15" spans="1:8" x14ac:dyDescent="0.55000000000000004">
      <c r="A15" s="393" t="s">
        <v>416</v>
      </c>
      <c r="B15" s="365" t="s">
        <v>419</v>
      </c>
      <c r="C15" s="442" t="s">
        <v>445</v>
      </c>
      <c r="D15" s="365"/>
      <c r="E15" s="365"/>
      <c r="F15" s="365"/>
      <c r="G15" s="364"/>
    </row>
    <row r="16" spans="1:8" x14ac:dyDescent="0.55000000000000004">
      <c r="A16" s="393" t="s">
        <v>417</v>
      </c>
      <c r="B16" s="365" t="s">
        <v>418</v>
      </c>
      <c r="C16" s="442" t="s">
        <v>444</v>
      </c>
      <c r="D16" s="365"/>
      <c r="E16" s="365"/>
      <c r="F16" s="365"/>
      <c r="G16" s="364"/>
    </row>
    <row r="17" spans="1:8" x14ac:dyDescent="0.55000000000000004">
      <c r="A17" s="368"/>
      <c r="C17" s="370"/>
      <c r="D17" s="371"/>
      <c r="E17" s="371"/>
      <c r="F17" s="372"/>
      <c r="G17" s="372"/>
    </row>
    <row r="18" spans="1:8" s="360" customFormat="1" x14ac:dyDescent="0.55000000000000004">
      <c r="A18" s="6"/>
      <c r="B18" s="6"/>
      <c r="C18" s="7"/>
      <c r="D18" s="5"/>
      <c r="E18" s="5"/>
      <c r="F18" s="5"/>
      <c r="G18" s="6"/>
    </row>
    <row r="19" spans="1:8" s="360" customFormat="1" ht="15.6" customHeight="1" x14ac:dyDescent="0.55000000000000004">
      <c r="A19" s="495" t="s">
        <v>20</v>
      </c>
      <c r="B19" s="495"/>
      <c r="C19" s="495"/>
      <c r="D19" s="495"/>
      <c r="E19" s="495"/>
      <c r="F19" s="495"/>
      <c r="G19" s="495"/>
      <c r="H19" s="495"/>
    </row>
    <row r="20" spans="1:8" s="360" customFormat="1" x14ac:dyDescent="0.55000000000000004">
      <c r="A20" s="494" t="s">
        <v>81</v>
      </c>
      <c r="B20" s="494"/>
      <c r="C20" s="494"/>
      <c r="D20" s="494"/>
      <c r="E20" s="494"/>
      <c r="F20" s="494"/>
      <c r="G20" s="494"/>
      <c r="H20" s="494"/>
    </row>
    <row r="21" spans="1:8" s="360" customFormat="1" x14ac:dyDescent="0.55000000000000004">
      <c r="A21" s="373" t="s">
        <v>79</v>
      </c>
      <c r="B21" s="373" t="s">
        <v>70</v>
      </c>
      <c r="C21" s="374" t="s">
        <v>80</v>
      </c>
      <c r="D21" s="375" t="s">
        <v>83</v>
      </c>
      <c r="E21" s="496" t="s">
        <v>1</v>
      </c>
      <c r="F21" s="496"/>
      <c r="G21" s="496"/>
      <c r="H21" s="496"/>
    </row>
    <row r="22" spans="1:8" s="360" customFormat="1" x14ac:dyDescent="0.55000000000000004">
      <c r="A22" s="519" t="s">
        <v>113</v>
      </c>
      <c r="B22" s="516" t="s">
        <v>50</v>
      </c>
      <c r="C22" s="57" t="s">
        <v>441</v>
      </c>
      <c r="D22" s="347"/>
      <c r="E22" s="496"/>
      <c r="F22" s="496"/>
      <c r="G22" s="496"/>
      <c r="H22" s="496"/>
    </row>
    <row r="23" spans="1:8" s="360" customFormat="1" x14ac:dyDescent="0.55000000000000004">
      <c r="A23" s="520"/>
      <c r="B23" s="517"/>
      <c r="C23" s="57" t="s">
        <v>426</v>
      </c>
      <c r="D23" s="347"/>
      <c r="E23" s="496"/>
      <c r="F23" s="496"/>
      <c r="G23" s="496"/>
      <c r="H23" s="496"/>
    </row>
    <row r="24" spans="1:8" s="360" customFormat="1" x14ac:dyDescent="0.55000000000000004">
      <c r="A24" s="520"/>
      <c r="B24" s="517"/>
      <c r="C24" s="57" t="s">
        <v>446</v>
      </c>
      <c r="D24" s="347"/>
      <c r="E24" s="496"/>
      <c r="F24" s="496"/>
      <c r="G24" s="496"/>
      <c r="H24" s="496"/>
    </row>
    <row r="25" spans="1:8" s="360" customFormat="1" x14ac:dyDescent="0.55000000000000004">
      <c r="A25" s="520"/>
      <c r="B25" s="517"/>
      <c r="C25" s="57"/>
      <c r="D25" s="347"/>
      <c r="E25" s="496"/>
      <c r="F25" s="496"/>
      <c r="G25" s="496"/>
      <c r="H25" s="496"/>
    </row>
    <row r="26" spans="1:8" s="360" customFormat="1" x14ac:dyDescent="0.55000000000000004">
      <c r="A26" s="58" t="s">
        <v>111</v>
      </c>
      <c r="B26" s="59" t="s">
        <v>114</v>
      </c>
      <c r="C26" s="64" t="s">
        <v>115</v>
      </c>
      <c r="D26" s="68"/>
      <c r="E26" s="484" t="s">
        <v>451</v>
      </c>
      <c r="F26" s="484"/>
      <c r="G26" s="484"/>
      <c r="H26" s="484"/>
    </row>
    <row r="27" spans="1:8" s="360" customFormat="1" x14ac:dyDescent="0.55000000000000004">
      <c r="A27" s="342" t="s">
        <v>112</v>
      </c>
      <c r="B27" s="45" t="s">
        <v>50</v>
      </c>
      <c r="C27" s="54" t="s">
        <v>62</v>
      </c>
      <c r="D27" s="44">
        <f>SUM(D22:D25)</f>
        <v>0</v>
      </c>
      <c r="E27" s="566"/>
      <c r="F27" s="566"/>
      <c r="G27" s="566"/>
      <c r="H27" s="566"/>
    </row>
    <row r="28" spans="1:8" s="360" customFormat="1" x14ac:dyDescent="0.55000000000000004">
      <c r="A28" s="494" t="s">
        <v>84</v>
      </c>
      <c r="B28" s="494"/>
      <c r="C28" s="494"/>
      <c r="D28" s="494"/>
      <c r="E28" s="494"/>
      <c r="F28" s="494"/>
      <c r="G28" s="494"/>
      <c r="H28" s="494"/>
    </row>
    <row r="29" spans="1:8" s="360" customFormat="1" x14ac:dyDescent="0.55000000000000004">
      <c r="A29" s="341" t="s">
        <v>85</v>
      </c>
      <c r="B29" s="343" t="s">
        <v>24</v>
      </c>
      <c r="C29" s="102"/>
      <c r="D29" s="109"/>
      <c r="E29" s="376"/>
      <c r="F29" s="376"/>
      <c r="G29" s="483"/>
      <c r="H29" s="483"/>
    </row>
    <row r="30" spans="1:8" s="360" customFormat="1" x14ac:dyDescent="0.55000000000000004">
      <c r="A30" s="519" t="s">
        <v>88</v>
      </c>
      <c r="B30" s="522" t="s">
        <v>90</v>
      </c>
      <c r="C30" s="67" t="s">
        <v>117</v>
      </c>
      <c r="D30" s="65" t="s">
        <v>137</v>
      </c>
      <c r="E30" s="377" t="s">
        <v>119</v>
      </c>
      <c r="F30" s="377" t="s">
        <v>90</v>
      </c>
      <c r="G30" s="570" t="s">
        <v>1</v>
      </c>
      <c r="H30" s="570"/>
    </row>
    <row r="31" spans="1:8" s="360" customFormat="1" x14ac:dyDescent="0.55000000000000004">
      <c r="A31" s="520"/>
      <c r="B31" s="523"/>
      <c r="C31" s="57" t="s">
        <v>390</v>
      </c>
      <c r="D31" s="36"/>
      <c r="E31" s="347"/>
      <c r="F31" s="347">
        <f>E31*D31</f>
        <v>0</v>
      </c>
      <c r="G31" s="483"/>
      <c r="H31" s="483"/>
    </row>
    <row r="32" spans="1:8" s="360" customFormat="1" x14ac:dyDescent="0.55000000000000004">
      <c r="A32" s="520"/>
      <c r="B32" s="523"/>
      <c r="C32" s="57" t="s">
        <v>439</v>
      </c>
      <c r="D32" s="36"/>
      <c r="E32" s="347"/>
      <c r="F32" s="347">
        <f t="shared" ref="F32" si="0">E32*D32</f>
        <v>0</v>
      </c>
      <c r="G32" s="483"/>
      <c r="H32" s="483"/>
    </row>
    <row r="33" spans="1:10" s="360" customFormat="1" x14ac:dyDescent="0.55000000000000004">
      <c r="A33" s="521"/>
      <c r="B33" s="524"/>
      <c r="C33" s="54" t="s">
        <v>91</v>
      </c>
      <c r="D33" s="165"/>
      <c r="E33" s="44"/>
      <c r="F33" s="69"/>
      <c r="G33" s="483"/>
      <c r="H33" s="483"/>
    </row>
    <row r="34" spans="1:10" s="360" customFormat="1" x14ac:dyDescent="0.55000000000000004">
      <c r="A34" s="58" t="s">
        <v>87</v>
      </c>
      <c r="B34" s="59" t="s">
        <v>89</v>
      </c>
      <c r="C34" s="60" t="s">
        <v>116</v>
      </c>
      <c r="D34" s="61" t="s">
        <v>8</v>
      </c>
      <c r="E34" s="191" t="s">
        <v>8</v>
      </c>
      <c r="F34" s="68"/>
      <c r="G34" s="492" t="s">
        <v>451</v>
      </c>
      <c r="H34" s="492"/>
    </row>
    <row r="35" spans="1:10" s="360" customFormat="1" x14ac:dyDescent="0.55000000000000004">
      <c r="A35" s="46" t="s">
        <v>21</v>
      </c>
      <c r="B35" s="45" t="s">
        <v>35</v>
      </c>
      <c r="C35" s="47" t="s">
        <v>22</v>
      </c>
      <c r="D35" s="36" t="s">
        <v>23</v>
      </c>
      <c r="E35" s="347" t="s">
        <v>23</v>
      </c>
      <c r="F35" s="347" t="s">
        <v>23</v>
      </c>
      <c r="G35" s="483"/>
      <c r="H35" s="483"/>
    </row>
    <row r="36" spans="1:10" s="360" customFormat="1" x14ac:dyDescent="0.55000000000000004">
      <c r="A36" s="494" t="s">
        <v>92</v>
      </c>
      <c r="B36" s="494"/>
      <c r="C36" s="494"/>
      <c r="D36" s="494"/>
      <c r="E36" s="494"/>
      <c r="F36" s="494"/>
      <c r="G36" s="494"/>
      <c r="H36" s="494"/>
    </row>
    <row r="37" spans="1:10" s="360" customFormat="1" x14ac:dyDescent="0.55000000000000004">
      <c r="A37" s="341" t="s">
        <v>253</v>
      </c>
      <c r="B37" s="343" t="s">
        <v>24</v>
      </c>
      <c r="C37" s="111"/>
      <c r="D37" s="109"/>
      <c r="E37" s="376"/>
      <c r="F37" s="376">
        <f>E37*D37</f>
        <v>0</v>
      </c>
      <c r="G37" s="483"/>
      <c r="H37" s="483"/>
    </row>
    <row r="38" spans="1:10" s="360" customFormat="1" x14ac:dyDescent="0.55000000000000004">
      <c r="A38" s="494" t="s">
        <v>97</v>
      </c>
      <c r="B38" s="494"/>
      <c r="C38" s="494"/>
      <c r="D38" s="494"/>
      <c r="E38" s="494"/>
      <c r="F38" s="494"/>
      <c r="G38" s="494"/>
      <c r="H38" s="494"/>
      <c r="J38" s="378"/>
    </row>
    <row r="39" spans="1:10" s="360" customFormat="1" ht="15.6" customHeight="1" x14ac:dyDescent="0.55000000000000004">
      <c r="A39" s="521" t="s">
        <v>45</v>
      </c>
      <c r="B39" s="343" t="s">
        <v>44</v>
      </c>
      <c r="C39" s="57" t="s">
        <v>426</v>
      </c>
      <c r="D39" s="109"/>
      <c r="E39" s="379"/>
      <c r="F39" s="379">
        <f>E39</f>
        <v>0</v>
      </c>
      <c r="G39" s="483"/>
      <c r="H39" s="483"/>
    </row>
    <row r="40" spans="1:10" s="360" customFormat="1" x14ac:dyDescent="0.55000000000000004">
      <c r="A40" s="499"/>
      <c r="B40" s="343" t="s">
        <v>44</v>
      </c>
      <c r="C40" s="57" t="s">
        <v>390</v>
      </c>
      <c r="D40" s="36"/>
      <c r="E40" s="380"/>
      <c r="F40" s="380">
        <f>E40</f>
        <v>0</v>
      </c>
      <c r="G40" s="483"/>
      <c r="H40" s="483"/>
    </row>
    <row r="41" spans="1:10" s="360" customFormat="1" x14ac:dyDescent="0.55000000000000004">
      <c r="A41" s="499"/>
      <c r="B41" s="343" t="s">
        <v>44</v>
      </c>
      <c r="C41" s="57" t="s">
        <v>447</v>
      </c>
      <c r="D41" s="36"/>
      <c r="E41" s="380"/>
      <c r="F41" s="380">
        <f>E41</f>
        <v>0</v>
      </c>
      <c r="G41" s="483"/>
      <c r="H41" s="483"/>
    </row>
    <row r="42" spans="1:10" s="360" customFormat="1" x14ac:dyDescent="0.55000000000000004">
      <c r="A42" s="499" t="s">
        <v>26</v>
      </c>
      <c r="B42" s="343" t="s">
        <v>44</v>
      </c>
      <c r="C42" s="47" t="s">
        <v>46</v>
      </c>
      <c r="D42" s="36"/>
      <c r="E42" s="380"/>
      <c r="F42" s="347">
        <f t="shared" ref="F42:F44" si="1">E42*D42</f>
        <v>0</v>
      </c>
      <c r="G42" s="483"/>
      <c r="H42" s="483"/>
    </row>
    <row r="43" spans="1:10" s="360" customFormat="1" x14ac:dyDescent="0.55000000000000004">
      <c r="A43" s="499"/>
      <c r="B43" s="343" t="s">
        <v>44</v>
      </c>
      <c r="C43" s="47" t="s">
        <v>383</v>
      </c>
      <c r="D43" s="36"/>
      <c r="E43" s="380"/>
      <c r="F43" s="347">
        <v>0</v>
      </c>
      <c r="G43" s="483"/>
      <c r="H43" s="483"/>
    </row>
    <row r="44" spans="1:10" s="360" customFormat="1" x14ac:dyDescent="0.55000000000000004">
      <c r="A44" s="499"/>
      <c r="B44" s="343" t="s">
        <v>44</v>
      </c>
      <c r="C44" s="47" t="s">
        <v>99</v>
      </c>
      <c r="D44" s="36"/>
      <c r="E44" s="380"/>
      <c r="F44" s="347">
        <f t="shared" si="1"/>
        <v>0</v>
      </c>
      <c r="G44" s="483"/>
      <c r="H44" s="483"/>
    </row>
    <row r="45" spans="1:10" s="360" customFormat="1" x14ac:dyDescent="0.55000000000000004">
      <c r="A45" s="342" t="s">
        <v>100</v>
      </c>
      <c r="B45" s="45" t="s">
        <v>44</v>
      </c>
      <c r="C45" s="47"/>
      <c r="D45" s="36"/>
      <c r="E45" s="347"/>
      <c r="F45" s="380"/>
      <c r="G45" s="569"/>
      <c r="H45" s="569"/>
    </row>
    <row r="46" spans="1:10" s="360" customFormat="1" x14ac:dyDescent="0.55000000000000004">
      <c r="A46" s="58" t="s">
        <v>262</v>
      </c>
      <c r="B46" s="59" t="s">
        <v>263</v>
      </c>
      <c r="C46" s="60"/>
      <c r="D46" s="61" t="s">
        <v>8</v>
      </c>
      <c r="E46" s="191" t="s">
        <v>8</v>
      </c>
      <c r="F46" s="63"/>
      <c r="G46" s="486" t="s">
        <v>451</v>
      </c>
      <c r="H46" s="487"/>
    </row>
    <row r="47" spans="1:10" s="360" customFormat="1" x14ac:dyDescent="0.55000000000000004">
      <c r="A47" s="571" t="s">
        <v>101</v>
      </c>
      <c r="B47" s="572"/>
      <c r="C47" s="572"/>
      <c r="D47" s="572"/>
      <c r="E47" s="572"/>
      <c r="F47" s="572"/>
      <c r="G47" s="572"/>
      <c r="H47" s="573"/>
    </row>
    <row r="48" spans="1:10" s="360" customFormat="1" x14ac:dyDescent="0.55000000000000004">
      <c r="A48" s="341" t="s">
        <v>27</v>
      </c>
      <c r="B48" s="343" t="s">
        <v>29</v>
      </c>
      <c r="C48" s="102" t="s">
        <v>22</v>
      </c>
      <c r="D48" s="109"/>
      <c r="E48" s="376"/>
      <c r="F48" s="379">
        <v>0</v>
      </c>
      <c r="G48" s="483" t="s">
        <v>104</v>
      </c>
      <c r="H48" s="483"/>
    </row>
    <row r="49" spans="1:8" s="360" customFormat="1" ht="31.2" x14ac:dyDescent="0.55000000000000004">
      <c r="A49" s="342" t="s">
        <v>102</v>
      </c>
      <c r="B49" s="45" t="s">
        <v>29</v>
      </c>
      <c r="C49" s="47" t="s">
        <v>103</v>
      </c>
      <c r="D49" s="153"/>
      <c r="E49" s="381">
        <v>0.17</v>
      </c>
      <c r="F49" s="380">
        <f>E49*D49</f>
        <v>0</v>
      </c>
      <c r="G49" s="483" t="s">
        <v>288</v>
      </c>
      <c r="H49" s="483"/>
    </row>
    <row r="50" spans="1:8" s="360" customFormat="1" x14ac:dyDescent="0.55000000000000004">
      <c r="A50" s="342" t="s">
        <v>105</v>
      </c>
      <c r="B50" s="45" t="s">
        <v>29</v>
      </c>
      <c r="C50" s="47" t="s">
        <v>106</v>
      </c>
      <c r="D50" s="36"/>
      <c r="E50" s="380"/>
      <c r="F50" s="380">
        <f>E50*D50</f>
        <v>0</v>
      </c>
      <c r="G50" s="483" t="s">
        <v>107</v>
      </c>
      <c r="H50" s="483"/>
    </row>
    <row r="51" spans="1:8" s="360" customFormat="1" x14ac:dyDescent="0.55000000000000004">
      <c r="A51" s="342" t="s">
        <v>28</v>
      </c>
      <c r="B51" s="45" t="s">
        <v>29</v>
      </c>
      <c r="C51" s="47" t="s">
        <v>108</v>
      </c>
      <c r="D51" s="36"/>
      <c r="E51" s="380"/>
      <c r="F51" s="380">
        <f>E51*D51</f>
        <v>0</v>
      </c>
      <c r="G51" s="483" t="s">
        <v>109</v>
      </c>
      <c r="H51" s="483"/>
    </row>
    <row r="52" spans="1:8" s="360" customFormat="1" x14ac:dyDescent="0.55000000000000004">
      <c r="A52" s="342" t="s">
        <v>342</v>
      </c>
      <c r="B52" s="45" t="s">
        <v>29</v>
      </c>
      <c r="C52" s="47"/>
      <c r="D52" s="36"/>
      <c r="E52" s="380"/>
      <c r="F52" s="380">
        <v>0</v>
      </c>
      <c r="G52" s="569"/>
      <c r="H52" s="569"/>
    </row>
    <row r="53" spans="1:8" s="360" customFormat="1" x14ac:dyDescent="0.55000000000000004">
      <c r="A53" s="342" t="s">
        <v>384</v>
      </c>
      <c r="B53" s="45" t="s">
        <v>29</v>
      </c>
      <c r="C53" s="47"/>
      <c r="D53" s="36"/>
      <c r="E53" s="347"/>
      <c r="F53" s="380">
        <f>F51+F50+F49+F48+F52</f>
        <v>0</v>
      </c>
      <c r="G53" s="569"/>
      <c r="H53" s="569"/>
    </row>
    <row r="54" spans="1:8" s="360" customFormat="1" x14ac:dyDescent="0.55000000000000004">
      <c r="A54" s="58" t="s">
        <v>384</v>
      </c>
      <c r="B54" s="59" t="s">
        <v>261</v>
      </c>
      <c r="C54" s="60"/>
      <c r="D54" s="61"/>
      <c r="E54" s="191"/>
      <c r="F54" s="63"/>
      <c r="G54" s="486" t="s">
        <v>451</v>
      </c>
      <c r="H54" s="487"/>
    </row>
    <row r="55" spans="1:8" s="360" customFormat="1" x14ac:dyDescent="0.55000000000000004">
      <c r="A55" s="382"/>
      <c r="B55" s="383"/>
      <c r="C55" s="140"/>
      <c r="D55" s="29"/>
      <c r="E55" s="362"/>
      <c r="F55" s="362"/>
      <c r="G55" s="361"/>
      <c r="H55" s="364"/>
    </row>
  </sheetData>
  <mergeCells count="47">
    <mergeCell ref="G53:H53"/>
    <mergeCell ref="G54:H54"/>
    <mergeCell ref="A39:A41"/>
    <mergeCell ref="G39:H39"/>
    <mergeCell ref="G40:H40"/>
    <mergeCell ref="G41:H41"/>
    <mergeCell ref="G51:H51"/>
    <mergeCell ref="A42:A44"/>
    <mergeCell ref="G42:H42"/>
    <mergeCell ref="G44:H44"/>
    <mergeCell ref="G45:H45"/>
    <mergeCell ref="G46:H46"/>
    <mergeCell ref="A47:H47"/>
    <mergeCell ref="G48:H48"/>
    <mergeCell ref="G49:H49"/>
    <mergeCell ref="G50:H50"/>
    <mergeCell ref="G43:H43"/>
    <mergeCell ref="E27:H27"/>
    <mergeCell ref="G35:H35"/>
    <mergeCell ref="A36:H36"/>
    <mergeCell ref="G37:H37"/>
    <mergeCell ref="A38:H38"/>
    <mergeCell ref="G34:H34"/>
    <mergeCell ref="A28:H28"/>
    <mergeCell ref="G29:H29"/>
    <mergeCell ref="A30:A33"/>
    <mergeCell ref="B30:B33"/>
    <mergeCell ref="G30:H30"/>
    <mergeCell ref="G31:H31"/>
    <mergeCell ref="G32:H32"/>
    <mergeCell ref="G33:H33"/>
    <mergeCell ref="G52:H52"/>
    <mergeCell ref="A19:H19"/>
    <mergeCell ref="B6:C6"/>
    <mergeCell ref="B7:C7"/>
    <mergeCell ref="A10:E10"/>
    <mergeCell ref="F7:H7"/>
    <mergeCell ref="F8:H8"/>
    <mergeCell ref="A20:H20"/>
    <mergeCell ref="A22:A25"/>
    <mergeCell ref="B22:B25"/>
    <mergeCell ref="E21:H21"/>
    <mergeCell ref="E22:H22"/>
    <mergeCell ref="E23:H23"/>
    <mergeCell ref="E24:H24"/>
    <mergeCell ref="E25:H25"/>
    <mergeCell ref="E26:H2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V50"/>
  <sheetViews>
    <sheetView zoomScale="40" zoomScaleNormal="40" workbookViewId="0">
      <selection activeCell="AV46" sqref="B7:AV46"/>
    </sheetView>
  </sheetViews>
  <sheetFormatPr defaultColWidth="8.83984375" defaultRowHeight="15.6" x14ac:dyDescent="0.6"/>
  <cols>
    <col min="1" max="1" width="11.15625" style="273" customWidth="1"/>
    <col min="2" max="2" width="8.83984375" style="193"/>
    <col min="3" max="3" width="8.15625" style="193" customWidth="1"/>
    <col min="4" max="4" width="12" style="193" customWidth="1"/>
    <col min="5" max="5" width="11.26171875" style="193" customWidth="1"/>
    <col min="6" max="6" width="8.578125" style="193" customWidth="1"/>
    <col min="7" max="10" width="8.83984375" style="193"/>
    <col min="11" max="11" width="6.41796875" style="193" customWidth="1"/>
    <col min="12" max="12" width="8.83984375" style="193"/>
    <col min="13" max="13" width="11.26171875" style="193" bestFit="1" customWidth="1"/>
    <col min="14" max="18" width="8.83984375" style="193"/>
    <col min="19" max="19" width="5.26171875" style="193" bestFit="1" customWidth="1"/>
    <col min="20" max="20" width="7.41796875" style="193" customWidth="1"/>
    <col min="21" max="21" width="12.68359375" style="193" customWidth="1"/>
    <col min="22" max="22" width="11.15625" style="193" customWidth="1"/>
    <col min="23" max="26" width="8.83984375" style="193"/>
    <col min="27" max="27" width="5.26171875" style="193" bestFit="1" customWidth="1"/>
    <col min="28" max="28" width="8.83984375" style="193"/>
    <col min="29" max="29" width="11.26171875" style="193" bestFit="1" customWidth="1"/>
    <col min="30" max="34" width="8.83984375" style="193"/>
    <col min="35" max="35" width="6.83984375" style="193" customWidth="1"/>
    <col min="36" max="37" width="8.83984375" style="193" customWidth="1"/>
    <col min="38" max="38" width="11.15625" style="193" bestFit="1" customWidth="1"/>
    <col min="39" max="16384" width="8.83984375" style="193"/>
  </cols>
  <sheetData>
    <row r="2" spans="1:24" s="1" customFormat="1" ht="18.3" x14ac:dyDescent="0.7">
      <c r="A2" s="349" t="s">
        <v>0</v>
      </c>
    </row>
    <row r="3" spans="1:24" s="267" customFormat="1" x14ac:dyDescent="0.6">
      <c r="A3" s="266"/>
    </row>
    <row r="4" spans="1:24" s="269" customFormat="1" x14ac:dyDescent="0.6">
      <c r="A4" s="268" t="s">
        <v>345</v>
      </c>
    </row>
    <row r="5" spans="1:24" s="267" customFormat="1" x14ac:dyDescent="0.6">
      <c r="A5" s="266"/>
    </row>
    <row r="6" spans="1:24" s="267" customFormat="1" x14ac:dyDescent="0.6">
      <c r="A6" s="266"/>
    </row>
    <row r="7" spans="1:24" x14ac:dyDescent="0.6">
      <c r="A7" s="270"/>
      <c r="K7" s="586" t="s">
        <v>359</v>
      </c>
      <c r="L7" s="587"/>
      <c r="M7" s="588"/>
      <c r="V7" s="586" t="s">
        <v>420</v>
      </c>
      <c r="W7" s="587"/>
      <c r="X7" s="588"/>
    </row>
    <row r="8" spans="1:24" s="271" customFormat="1" ht="15.6" customHeight="1" x14ac:dyDescent="0.6">
      <c r="K8" s="282" t="s">
        <v>347</v>
      </c>
      <c r="L8" s="283"/>
      <c r="M8" s="284" t="s">
        <v>24</v>
      </c>
      <c r="V8" s="282"/>
      <c r="W8" s="283"/>
      <c r="X8" s="284"/>
    </row>
    <row r="9" spans="1:24" s="271" customFormat="1" ht="15.6" customHeight="1" x14ac:dyDescent="0.6">
      <c r="K9" s="282" t="s">
        <v>360</v>
      </c>
      <c r="L9" s="283"/>
      <c r="M9" s="284" t="s">
        <v>7</v>
      </c>
      <c r="V9" s="282" t="s">
        <v>90</v>
      </c>
      <c r="W9" s="283"/>
      <c r="X9" s="284"/>
    </row>
    <row r="10" spans="1:24" s="271" customFormat="1" ht="15.6" customHeight="1" x14ac:dyDescent="0.6">
      <c r="K10" s="282" t="s">
        <v>361</v>
      </c>
      <c r="L10" s="283"/>
      <c r="M10" s="284" t="s">
        <v>7</v>
      </c>
      <c r="V10" s="282"/>
      <c r="W10" s="283"/>
      <c r="X10" s="284"/>
    </row>
    <row r="11" spans="1:24" s="271" customFormat="1" ht="15.6" customHeight="1" x14ac:dyDescent="0.6">
      <c r="G11" s="583" t="s">
        <v>358</v>
      </c>
      <c r="H11" s="584"/>
      <c r="I11" s="585"/>
      <c r="K11" s="285" t="s">
        <v>362</v>
      </c>
      <c r="L11" s="286"/>
      <c r="M11" s="287" t="s">
        <v>7</v>
      </c>
      <c r="O11" s="583"/>
      <c r="P11" s="584"/>
      <c r="Q11" s="584"/>
      <c r="R11" s="585"/>
      <c r="V11" s="285"/>
      <c r="W11" s="286"/>
      <c r="X11" s="287"/>
    </row>
    <row r="12" spans="1:24" s="271" customFormat="1" x14ac:dyDescent="0.6">
      <c r="G12" s="336" t="s">
        <v>378</v>
      </c>
      <c r="H12" s="337"/>
      <c r="I12" s="338" t="s">
        <v>90</v>
      </c>
      <c r="O12" s="604" t="s">
        <v>396</v>
      </c>
      <c r="P12" s="605"/>
      <c r="Q12" s="605"/>
      <c r="R12" s="606"/>
    </row>
    <row r="13" spans="1:24" s="271" customFormat="1" x14ac:dyDescent="0.6">
      <c r="G13" s="311"/>
      <c r="H13" s="312"/>
      <c r="I13" s="313"/>
      <c r="O13" s="604"/>
      <c r="P13" s="605"/>
      <c r="Q13" s="605"/>
      <c r="R13" s="606"/>
      <c r="V13" s="586" t="s">
        <v>421</v>
      </c>
      <c r="W13" s="587"/>
      <c r="X13" s="588"/>
    </row>
    <row r="14" spans="1:24" s="271" customFormat="1" x14ac:dyDescent="0.6">
      <c r="G14" s="314"/>
      <c r="H14" s="315"/>
      <c r="I14" s="316"/>
      <c r="O14" s="339" t="s">
        <v>378</v>
      </c>
      <c r="P14" s="340"/>
      <c r="Q14" s="340" t="s">
        <v>90</v>
      </c>
      <c r="R14" s="316"/>
      <c r="V14" s="282"/>
      <c r="W14" s="283"/>
      <c r="X14" s="284"/>
    </row>
    <row r="15" spans="1:24" s="271" customFormat="1" x14ac:dyDescent="0.6">
      <c r="V15" s="282" t="s">
        <v>90</v>
      </c>
      <c r="W15" s="283"/>
      <c r="X15" s="284"/>
    </row>
    <row r="16" spans="1:24" s="271" customFormat="1" x14ac:dyDescent="0.6">
      <c r="D16" s="589" t="s">
        <v>359</v>
      </c>
      <c r="E16" s="590"/>
      <c r="F16" s="591"/>
      <c r="V16" s="282"/>
      <c r="W16" s="283"/>
      <c r="X16" s="284"/>
    </row>
    <row r="17" spans="2:38" s="271" customFormat="1" x14ac:dyDescent="0.6">
      <c r="D17" s="288" t="s">
        <v>347</v>
      </c>
      <c r="E17" s="289"/>
      <c r="F17" s="290" t="s">
        <v>24</v>
      </c>
      <c r="V17" s="285"/>
      <c r="W17" s="286"/>
      <c r="X17" s="287"/>
    </row>
    <row r="18" spans="2:38" s="271" customFormat="1" x14ac:dyDescent="0.6">
      <c r="D18" s="288" t="s">
        <v>360</v>
      </c>
      <c r="E18" s="289"/>
      <c r="F18" s="290" t="s">
        <v>7</v>
      </c>
    </row>
    <row r="19" spans="2:38" s="271" customFormat="1" x14ac:dyDescent="0.6">
      <c r="D19" s="288" t="s">
        <v>361</v>
      </c>
      <c r="E19" s="289"/>
      <c r="F19" s="290" t="s">
        <v>7</v>
      </c>
    </row>
    <row r="20" spans="2:38" s="271" customFormat="1" x14ac:dyDescent="0.6">
      <c r="D20" s="291" t="s">
        <v>362</v>
      </c>
      <c r="E20" s="292"/>
      <c r="F20" s="293" t="s">
        <v>7</v>
      </c>
    </row>
    <row r="21" spans="2:38" s="271" customFormat="1" x14ac:dyDescent="0.6"/>
    <row r="22" spans="2:38" s="271" customFormat="1" x14ac:dyDescent="0.6"/>
    <row r="23" spans="2:38" s="271" customFormat="1" ht="15.6" customHeight="1" x14ac:dyDescent="0.6">
      <c r="K23" s="577" t="s">
        <v>346</v>
      </c>
      <c r="L23" s="578"/>
      <c r="M23" s="579"/>
      <c r="S23" s="577" t="s">
        <v>346</v>
      </c>
      <c r="T23" s="578"/>
      <c r="U23" s="579"/>
      <c r="AA23" s="577" t="s">
        <v>346</v>
      </c>
      <c r="AB23" s="578"/>
      <c r="AC23" s="579"/>
    </row>
    <row r="24" spans="2:38" s="271" customFormat="1" x14ac:dyDescent="0.6">
      <c r="K24" s="275" t="s">
        <v>347</v>
      </c>
      <c r="L24" s="276"/>
      <c r="M24" s="277" t="s">
        <v>24</v>
      </c>
      <c r="S24" s="275" t="s">
        <v>347</v>
      </c>
      <c r="T24" s="276"/>
      <c r="U24" s="277" t="s">
        <v>24</v>
      </c>
      <c r="AA24" s="275" t="s">
        <v>347</v>
      </c>
      <c r="AB24" s="276"/>
      <c r="AC24" s="277" t="s">
        <v>24</v>
      </c>
    </row>
    <row r="25" spans="2:38" s="271" customFormat="1" ht="15.6" customHeight="1" x14ac:dyDescent="0.6">
      <c r="K25" s="275" t="s">
        <v>349</v>
      </c>
      <c r="L25" s="276"/>
      <c r="M25" s="277" t="s">
        <v>351</v>
      </c>
      <c r="S25" s="275" t="s">
        <v>349</v>
      </c>
      <c r="T25" s="276"/>
      <c r="U25" s="277" t="s">
        <v>351</v>
      </c>
      <c r="AA25" s="275" t="s">
        <v>349</v>
      </c>
      <c r="AB25" s="276"/>
      <c r="AC25" s="277" t="s">
        <v>351</v>
      </c>
    </row>
    <row r="26" spans="2:38" s="271" customFormat="1" x14ac:dyDescent="0.6">
      <c r="K26" s="275" t="s">
        <v>350</v>
      </c>
      <c r="L26" s="276"/>
      <c r="M26" s="277" t="s">
        <v>351</v>
      </c>
      <c r="S26" s="275" t="s">
        <v>350</v>
      </c>
      <c r="T26" s="276"/>
      <c r="U26" s="277" t="s">
        <v>351</v>
      </c>
      <c r="AA26" s="275" t="s">
        <v>350</v>
      </c>
      <c r="AB26" s="276"/>
      <c r="AC26" s="277" t="s">
        <v>351</v>
      </c>
    </row>
    <row r="27" spans="2:38" s="271" customFormat="1" x14ac:dyDescent="0.6">
      <c r="B27" s="577" t="s">
        <v>346</v>
      </c>
      <c r="C27" s="578"/>
      <c r="D27" s="579"/>
      <c r="K27" s="275" t="s">
        <v>352</v>
      </c>
      <c r="L27" s="276"/>
      <c r="M27" s="277" t="s">
        <v>351</v>
      </c>
      <c r="S27" s="275" t="s">
        <v>352</v>
      </c>
      <c r="T27" s="276"/>
      <c r="U27" s="277" t="s">
        <v>351</v>
      </c>
      <c r="AA27" s="275" t="s">
        <v>352</v>
      </c>
      <c r="AB27" s="276"/>
      <c r="AC27" s="277" t="s">
        <v>351</v>
      </c>
      <c r="AJ27" s="577" t="s">
        <v>368</v>
      </c>
      <c r="AK27" s="578"/>
      <c r="AL27" s="579"/>
    </row>
    <row r="28" spans="2:38" s="271" customFormat="1" ht="15.6" customHeight="1" x14ac:dyDescent="0.6">
      <c r="B28" s="275" t="s">
        <v>347</v>
      </c>
      <c r="C28" s="276"/>
      <c r="D28" s="277" t="s">
        <v>24</v>
      </c>
      <c r="G28" s="580" t="s">
        <v>348</v>
      </c>
      <c r="H28" s="581"/>
      <c r="I28" s="582"/>
      <c r="J28" s="281"/>
      <c r="K28" s="275" t="s">
        <v>354</v>
      </c>
      <c r="L28" s="276"/>
      <c r="M28" s="277" t="s">
        <v>351</v>
      </c>
      <c r="O28" s="580" t="s">
        <v>357</v>
      </c>
      <c r="P28" s="581"/>
      <c r="Q28" s="582"/>
      <c r="S28" s="275" t="s">
        <v>354</v>
      </c>
      <c r="T28" s="276"/>
      <c r="U28" s="277" t="s">
        <v>351</v>
      </c>
      <c r="W28" s="583" t="s">
        <v>449</v>
      </c>
      <c r="X28" s="584"/>
      <c r="Y28" s="585"/>
      <c r="AA28" s="275" t="s">
        <v>354</v>
      </c>
      <c r="AB28" s="276"/>
      <c r="AC28" s="277" t="s">
        <v>351</v>
      </c>
      <c r="AE28" s="583" t="s">
        <v>356</v>
      </c>
      <c r="AF28" s="584"/>
      <c r="AG28" s="585"/>
      <c r="AJ28" s="275" t="s">
        <v>347</v>
      </c>
      <c r="AK28" s="276"/>
      <c r="AL28" s="277" t="s">
        <v>24</v>
      </c>
    </row>
    <row r="29" spans="2:38" s="271" customFormat="1" ht="13.15" customHeight="1" x14ac:dyDescent="0.6">
      <c r="B29" s="275" t="s">
        <v>349</v>
      </c>
      <c r="C29" s="276"/>
      <c r="D29" s="277" t="s">
        <v>351</v>
      </c>
      <c r="G29" s="305"/>
      <c r="H29" s="306"/>
      <c r="I29" s="307"/>
      <c r="J29" s="281"/>
      <c r="K29" s="278" t="s">
        <v>353</v>
      </c>
      <c r="L29" s="279"/>
      <c r="M29" s="280" t="s">
        <v>355</v>
      </c>
      <c r="O29" s="305"/>
      <c r="P29" s="306"/>
      <c r="Q29" s="307"/>
      <c r="S29" s="278" t="s">
        <v>353</v>
      </c>
      <c r="T29" s="279"/>
      <c r="U29" s="280" t="s">
        <v>355</v>
      </c>
      <c r="W29" s="311"/>
      <c r="X29" s="312"/>
      <c r="Y29" s="313"/>
      <c r="AA29" s="278" t="s">
        <v>353</v>
      </c>
      <c r="AB29" s="279"/>
      <c r="AC29" s="280" t="s">
        <v>355</v>
      </c>
      <c r="AE29" s="311"/>
      <c r="AF29" s="312"/>
      <c r="AG29" s="313"/>
      <c r="AJ29" s="275" t="s">
        <v>349</v>
      </c>
      <c r="AK29" s="276"/>
      <c r="AL29" s="277" t="s">
        <v>351</v>
      </c>
    </row>
    <row r="30" spans="2:38" s="271" customFormat="1" x14ac:dyDescent="0.6">
      <c r="B30" s="275" t="s">
        <v>350</v>
      </c>
      <c r="C30" s="276"/>
      <c r="D30" s="277" t="s">
        <v>351</v>
      </c>
      <c r="G30" s="336" t="s">
        <v>378</v>
      </c>
      <c r="H30" s="337"/>
      <c r="I30" s="338" t="s">
        <v>90</v>
      </c>
      <c r="J30" s="281"/>
      <c r="O30" s="336" t="s">
        <v>378</v>
      </c>
      <c r="P30" s="337"/>
      <c r="Q30" s="338" t="s">
        <v>90</v>
      </c>
      <c r="W30" s="336" t="s">
        <v>378</v>
      </c>
      <c r="X30" s="337"/>
      <c r="Y30" s="338" t="s">
        <v>90</v>
      </c>
      <c r="AE30" s="336" t="s">
        <v>378</v>
      </c>
      <c r="AF30" s="337"/>
      <c r="AG30" s="338" t="s">
        <v>90</v>
      </c>
      <c r="AJ30" s="275" t="s">
        <v>350</v>
      </c>
      <c r="AK30" s="276"/>
      <c r="AL30" s="277" t="s">
        <v>351</v>
      </c>
    </row>
    <row r="31" spans="2:38" s="271" customFormat="1" x14ac:dyDescent="0.6">
      <c r="B31" s="275" t="s">
        <v>352</v>
      </c>
      <c r="C31" s="276"/>
      <c r="D31" s="277" t="s">
        <v>351</v>
      </c>
      <c r="G31" s="305"/>
      <c r="H31" s="306"/>
      <c r="I31" s="307"/>
      <c r="J31" s="281"/>
      <c r="O31" s="305"/>
      <c r="P31" s="306"/>
      <c r="Q31" s="307"/>
      <c r="W31" s="311"/>
      <c r="X31" s="312"/>
      <c r="Y31" s="313"/>
      <c r="AE31" s="311"/>
      <c r="AF31" s="312"/>
      <c r="AG31" s="313"/>
      <c r="AJ31" s="275" t="s">
        <v>352</v>
      </c>
      <c r="AK31" s="276"/>
      <c r="AL31" s="277" t="s">
        <v>351</v>
      </c>
    </row>
    <row r="32" spans="2:38" s="271" customFormat="1" x14ac:dyDescent="0.6">
      <c r="B32" s="275" t="s">
        <v>354</v>
      </c>
      <c r="C32" s="276"/>
      <c r="D32" s="277" t="s">
        <v>351</v>
      </c>
      <c r="G32" s="305"/>
      <c r="H32" s="306"/>
      <c r="I32" s="307"/>
      <c r="J32" s="281"/>
      <c r="O32" s="305"/>
      <c r="P32" s="306"/>
      <c r="Q32" s="307"/>
      <c r="W32" s="311"/>
      <c r="X32" s="312"/>
      <c r="Y32" s="313"/>
      <c r="AE32" s="311"/>
      <c r="AF32" s="312"/>
      <c r="AG32" s="313"/>
      <c r="AJ32" s="275" t="s">
        <v>354</v>
      </c>
      <c r="AK32" s="276"/>
      <c r="AL32" s="277" t="s">
        <v>351</v>
      </c>
    </row>
    <row r="33" spans="1:48" s="271" customFormat="1" ht="31.2" x14ac:dyDescent="0.6">
      <c r="B33" s="278" t="s">
        <v>353</v>
      </c>
      <c r="C33" s="279"/>
      <c r="D33" s="280" t="s">
        <v>355</v>
      </c>
      <c r="G33" s="308"/>
      <c r="H33" s="309"/>
      <c r="I33" s="310"/>
      <c r="J33" s="281"/>
      <c r="O33" s="308"/>
      <c r="P33" s="309"/>
      <c r="Q33" s="310"/>
      <c r="W33" s="314"/>
      <c r="X33" s="315"/>
      <c r="Y33" s="316"/>
      <c r="AE33" s="314"/>
      <c r="AF33" s="315"/>
      <c r="AG33" s="316"/>
      <c r="AJ33" s="278" t="s">
        <v>353</v>
      </c>
      <c r="AK33" s="279"/>
      <c r="AL33" s="280" t="s">
        <v>355</v>
      </c>
    </row>
    <row r="34" spans="1:48" s="271" customFormat="1" x14ac:dyDescent="0.6">
      <c r="J34" s="281"/>
      <c r="AO34" s="592" t="s">
        <v>385</v>
      </c>
      <c r="AP34" s="593"/>
      <c r="AQ34" s="594"/>
      <c r="AR34"/>
      <c r="AS34"/>
      <c r="AT34"/>
      <c r="AU34"/>
      <c r="AV34"/>
    </row>
    <row r="35" spans="1:48" s="271" customFormat="1" x14ac:dyDescent="0.6">
      <c r="J35" s="281"/>
      <c r="AO35" s="336"/>
      <c r="AP35" s="337"/>
      <c r="AQ35" s="338"/>
      <c r="AR35"/>
      <c r="AS35"/>
      <c r="AT35"/>
      <c r="AU35"/>
      <c r="AV35"/>
    </row>
    <row r="36" spans="1:48" s="271" customFormat="1" x14ac:dyDescent="0.6">
      <c r="D36" s="574" t="s">
        <v>364</v>
      </c>
      <c r="E36" s="575"/>
      <c r="F36" s="576"/>
      <c r="J36" s="281"/>
      <c r="AO36" s="336" t="s">
        <v>378</v>
      </c>
      <c r="AP36" s="337"/>
      <c r="AQ36" s="338" t="s">
        <v>90</v>
      </c>
      <c r="AR36"/>
      <c r="AS36"/>
      <c r="AT36" s="595" t="s">
        <v>386</v>
      </c>
      <c r="AU36" s="596"/>
      <c r="AV36" s="597"/>
    </row>
    <row r="37" spans="1:48" s="271" customFormat="1" x14ac:dyDescent="0.6">
      <c r="D37" s="294" t="s">
        <v>365</v>
      </c>
      <c r="E37" s="295"/>
      <c r="F37" s="296" t="s">
        <v>24</v>
      </c>
      <c r="J37" s="281"/>
      <c r="AO37" s="336"/>
      <c r="AP37" s="337"/>
      <c r="AQ37" s="338"/>
      <c r="AR37"/>
      <c r="AS37"/>
      <c r="AT37" s="386" t="s">
        <v>387</v>
      </c>
      <c r="AU37" s="387"/>
      <c r="AV37" s="388" t="s">
        <v>8</v>
      </c>
    </row>
    <row r="38" spans="1:48" s="271" customFormat="1" ht="15.6" customHeight="1" x14ac:dyDescent="0.6">
      <c r="D38" s="294" t="s">
        <v>354</v>
      </c>
      <c r="E38" s="295"/>
      <c r="F38" s="296" t="s">
        <v>182</v>
      </c>
      <c r="J38" s="281"/>
      <c r="AO38" s="336"/>
      <c r="AP38" s="337"/>
      <c r="AQ38" s="338"/>
      <c r="AR38"/>
      <c r="AS38"/>
      <c r="AT38" s="386" t="s">
        <v>388</v>
      </c>
      <c r="AU38" s="387"/>
      <c r="AV38" s="388" t="s">
        <v>389</v>
      </c>
    </row>
    <row r="39" spans="1:48" s="271" customFormat="1" x14ac:dyDescent="0.6">
      <c r="D39" s="294" t="s">
        <v>366</v>
      </c>
      <c r="E39" s="295"/>
      <c r="F39" s="296" t="s">
        <v>7</v>
      </c>
      <c r="J39" s="281"/>
      <c r="AO39" s="336"/>
      <c r="AP39" s="337"/>
      <c r="AQ39" s="338"/>
      <c r="AR39"/>
      <c r="AS39"/>
      <c r="AT39" s="389"/>
      <c r="AU39" s="390"/>
      <c r="AV39" s="391"/>
    </row>
    <row r="40" spans="1:48" s="271" customFormat="1" x14ac:dyDescent="0.6">
      <c r="D40" s="297"/>
      <c r="E40" s="298"/>
      <c r="F40" s="299"/>
      <c r="J40" s="281"/>
      <c r="AO40" s="336"/>
      <c r="AP40" s="337"/>
      <c r="AQ40" s="338"/>
      <c r="AR40"/>
      <c r="AS40"/>
      <c r="AT40"/>
      <c r="AU40"/>
      <c r="AV40"/>
    </row>
    <row r="41" spans="1:48" s="271" customFormat="1" x14ac:dyDescent="0.6">
      <c r="J41" s="281"/>
      <c r="AO41" s="339"/>
      <c r="AP41" s="340"/>
      <c r="AQ41" s="392"/>
      <c r="AR41"/>
      <c r="AS41"/>
      <c r="AT41"/>
      <c r="AU41"/>
      <c r="AV41"/>
    </row>
    <row r="42" spans="1:48" s="271" customFormat="1" x14ac:dyDescent="0.6">
      <c r="G42" s="598" t="s">
        <v>363</v>
      </c>
      <c r="H42" s="599"/>
      <c r="I42" s="600"/>
      <c r="J42" s="197"/>
      <c r="AJ42" s="601" t="s">
        <v>367</v>
      </c>
      <c r="AK42" s="602"/>
      <c r="AL42" s="603"/>
    </row>
    <row r="43" spans="1:48" s="271" customFormat="1" x14ac:dyDescent="0.6">
      <c r="G43" s="317"/>
      <c r="H43" s="318"/>
      <c r="I43" s="319"/>
      <c r="J43" s="197"/>
      <c r="AJ43" s="300" t="s">
        <v>365</v>
      </c>
      <c r="AK43" s="326"/>
      <c r="AL43" s="301" t="s">
        <v>24</v>
      </c>
    </row>
    <row r="44" spans="1:48" s="271" customFormat="1" x14ac:dyDescent="0.6">
      <c r="G44" s="336" t="s">
        <v>378</v>
      </c>
      <c r="H44" s="337"/>
      <c r="I44" s="338" t="s">
        <v>90</v>
      </c>
      <c r="J44" s="197"/>
      <c r="K44" s="197"/>
      <c r="L44" s="197"/>
      <c r="AJ44" s="300"/>
      <c r="AK44" s="326"/>
      <c r="AL44" s="301"/>
    </row>
    <row r="45" spans="1:48" s="271" customFormat="1" x14ac:dyDescent="0.6">
      <c r="G45" s="320"/>
      <c r="H45" s="321"/>
      <c r="I45" s="322"/>
      <c r="J45" s="197"/>
      <c r="K45" s="197"/>
      <c r="L45" s="197"/>
      <c r="AJ45" s="300"/>
      <c r="AK45" s="326"/>
      <c r="AL45" s="301"/>
    </row>
    <row r="46" spans="1:48" s="271" customFormat="1" x14ac:dyDescent="0.6">
      <c r="AJ46" s="302"/>
      <c r="AK46" s="327"/>
      <c r="AL46" s="303"/>
    </row>
    <row r="47" spans="1:48" s="271" customFormat="1" x14ac:dyDescent="0.6"/>
    <row r="48" spans="1:48" s="197" customFormat="1" x14ac:dyDescent="0.55000000000000004">
      <c r="A48" s="272"/>
    </row>
    <row r="49" spans="1:37" s="245" customFormat="1" ht="15.75" customHeight="1" x14ac:dyDescent="0.55000000000000004">
      <c r="A49" s="274"/>
      <c r="AK49" s="304"/>
    </row>
    <row r="50" spans="1:37" s="245" customFormat="1" ht="15.75" customHeight="1" x14ac:dyDescent="0.55000000000000004">
      <c r="AK50" s="304"/>
    </row>
  </sheetData>
  <mergeCells count="22">
    <mergeCell ref="V7:X7"/>
    <mergeCell ref="S23:U23"/>
    <mergeCell ref="O13:R13"/>
    <mergeCell ref="W28:Y28"/>
    <mergeCell ref="AA23:AC23"/>
    <mergeCell ref="O28:Q28"/>
    <mergeCell ref="V13:X13"/>
    <mergeCell ref="AO34:AQ34"/>
    <mergeCell ref="AT36:AV36"/>
    <mergeCell ref="G42:I42"/>
    <mergeCell ref="AJ42:AL42"/>
    <mergeCell ref="O11:R11"/>
    <mergeCell ref="O12:R12"/>
    <mergeCell ref="AE28:AG28"/>
    <mergeCell ref="AJ27:AL27"/>
    <mergeCell ref="D36:F36"/>
    <mergeCell ref="K23:M23"/>
    <mergeCell ref="G28:I28"/>
    <mergeCell ref="G11:I11"/>
    <mergeCell ref="K7:M7"/>
    <mergeCell ref="D16:F16"/>
    <mergeCell ref="B27:D27"/>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6"/>
  <sheetViews>
    <sheetView workbookViewId="0">
      <selection activeCell="G39" sqref="G39"/>
    </sheetView>
  </sheetViews>
  <sheetFormatPr defaultColWidth="14.41796875" defaultRowHeight="15" customHeight="1" x14ac:dyDescent="0.55000000000000004"/>
  <cols>
    <col min="1" max="1" width="28.41796875" style="241" bestFit="1" customWidth="1"/>
    <col min="2" max="2" width="24.41796875" style="324" customWidth="1"/>
    <col min="3" max="6" width="10.68359375" style="241" customWidth="1"/>
    <col min="7" max="7" width="10.68359375" style="331" customWidth="1"/>
    <col min="8" max="8" width="10.68359375" style="241" customWidth="1"/>
    <col min="9" max="9" width="54" style="241" customWidth="1"/>
    <col min="10" max="26" width="10.68359375" style="241" customWidth="1"/>
    <col min="27" max="16384" width="14.41796875" style="241"/>
  </cols>
  <sheetData>
    <row r="1" spans="1:9" ht="14.4" x14ac:dyDescent="0.55000000000000004"/>
    <row r="2" spans="1:9" ht="15.75" customHeight="1" x14ac:dyDescent="0.55000000000000004"/>
    <row r="3" spans="1:9" ht="15.75" customHeight="1" x14ac:dyDescent="0.55000000000000004"/>
    <row r="4" spans="1:9" ht="15.75" customHeight="1" x14ac:dyDescent="0.55000000000000004">
      <c r="A4" s="607" t="s">
        <v>374</v>
      </c>
      <c r="B4" s="608"/>
      <c r="C4" s="608"/>
      <c r="D4" s="608"/>
      <c r="E4" s="608"/>
      <c r="F4" s="608"/>
      <c r="G4" s="608"/>
      <c r="H4" s="609"/>
      <c r="I4" s="258" t="s">
        <v>336</v>
      </c>
    </row>
    <row r="5" spans="1:9" ht="15.75" customHeight="1" x14ac:dyDescent="0.55000000000000004">
      <c r="A5" s="264" t="s">
        <v>100</v>
      </c>
      <c r="B5" s="265"/>
      <c r="C5" s="263"/>
      <c r="D5" s="258"/>
      <c r="E5" s="258"/>
      <c r="G5" s="332" t="e">
        <f>UASB!D121+#REF!+CW!D197+'POST-TREATMENTs'!D125+'COMPOSTING SYSTEM'!D83</f>
        <v>#REF!</v>
      </c>
      <c r="H5" s="256" t="s">
        <v>44</v>
      </c>
    </row>
    <row r="6" spans="1:9" ht="15.75" customHeight="1" x14ac:dyDescent="0.55000000000000004"/>
    <row r="7" spans="1:9" ht="15.75" customHeight="1" x14ac:dyDescent="0.55000000000000004">
      <c r="A7" s="607" t="s">
        <v>375</v>
      </c>
      <c r="B7" s="608"/>
      <c r="C7" s="608"/>
      <c r="D7" s="608"/>
      <c r="E7" s="608"/>
      <c r="F7" s="608"/>
      <c r="G7" s="608"/>
      <c r="H7" s="609"/>
    </row>
    <row r="8" spans="1:9" ht="15.75" customHeight="1" x14ac:dyDescent="0.55000000000000004">
      <c r="A8" s="244" t="s">
        <v>343</v>
      </c>
      <c r="D8" s="328"/>
      <c r="G8" s="330" t="e">
        <f>UASB!F129+#REF!+CW!F208+'POST-TREATMENTs'!F135+'COMPOSTING SYSTEM'!F91</f>
        <v>#REF!</v>
      </c>
      <c r="H8" s="256" t="s">
        <v>322</v>
      </c>
      <c r="I8" s="323"/>
    </row>
    <row r="9" spans="1:9" ht="15.75" customHeight="1" x14ac:dyDescent="0.55000000000000004">
      <c r="A9" s="244" t="s">
        <v>342</v>
      </c>
      <c r="B9" s="324" t="s">
        <v>341</v>
      </c>
      <c r="D9" s="328"/>
      <c r="G9" s="254">
        <v>0</v>
      </c>
      <c r="H9" s="256" t="s">
        <v>322</v>
      </c>
      <c r="I9" s="323"/>
    </row>
    <row r="10" spans="1:9" s="334" customFormat="1" ht="15.75" customHeight="1" x14ac:dyDescent="0.55000000000000004">
      <c r="A10" s="333" t="s">
        <v>379</v>
      </c>
      <c r="B10" s="335" t="s">
        <v>341</v>
      </c>
      <c r="G10" s="254">
        <v>0</v>
      </c>
      <c r="H10" s="256" t="s">
        <v>322</v>
      </c>
      <c r="I10" s="323"/>
    </row>
    <row r="11" spans="1:9" ht="15.75" customHeight="1" x14ac:dyDescent="0.55000000000000004">
      <c r="A11" s="251" t="s">
        <v>340</v>
      </c>
      <c r="B11" s="262"/>
      <c r="C11" s="250"/>
      <c r="D11" s="250"/>
      <c r="E11" s="250"/>
      <c r="F11" s="249"/>
      <c r="G11" s="248" t="e">
        <f>SUM(G8:G10)</f>
        <v>#REF!</v>
      </c>
      <c r="H11" s="261" t="s">
        <v>322</v>
      </c>
    </row>
    <row r="12" spans="1:9" ht="15.75" customHeight="1" x14ac:dyDescent="0.55000000000000004"/>
    <row r="13" spans="1:9" ht="15.75" customHeight="1" x14ac:dyDescent="0.55000000000000004">
      <c r="A13" s="607" t="s">
        <v>339</v>
      </c>
      <c r="B13" s="610"/>
      <c r="C13" s="610"/>
      <c r="D13" s="610"/>
      <c r="E13" s="610"/>
      <c r="F13" s="610"/>
      <c r="G13" s="610"/>
      <c r="H13" s="611"/>
    </row>
    <row r="14" spans="1:9" ht="15.75" customHeight="1" x14ac:dyDescent="0.55000000000000004">
      <c r="A14" s="260"/>
      <c r="B14" s="265"/>
      <c r="C14" s="258" t="s">
        <v>70</v>
      </c>
      <c r="D14" s="258" t="s">
        <v>82</v>
      </c>
      <c r="E14" s="258" t="s">
        <v>376</v>
      </c>
      <c r="F14" s="258" t="s">
        <v>70</v>
      </c>
      <c r="G14" s="258" t="s">
        <v>338</v>
      </c>
      <c r="H14" s="259" t="s">
        <v>337</v>
      </c>
      <c r="I14" s="329" t="s">
        <v>377</v>
      </c>
    </row>
    <row r="15" spans="1:9" ht="15.75" customHeight="1" x14ac:dyDescent="0.55000000000000004">
      <c r="A15" s="612" t="s">
        <v>335</v>
      </c>
      <c r="B15" s="613"/>
      <c r="C15" s="242" t="s">
        <v>328</v>
      </c>
      <c r="D15" s="254"/>
      <c r="E15" s="257"/>
      <c r="F15" s="242" t="s">
        <v>323</v>
      </c>
      <c r="G15" s="252">
        <f>D15*E15</f>
        <v>0</v>
      </c>
      <c r="H15" s="256" t="s">
        <v>322</v>
      </c>
    </row>
    <row r="16" spans="1:9" ht="15.75" customHeight="1" x14ac:dyDescent="0.55000000000000004">
      <c r="A16" s="244" t="s">
        <v>25</v>
      </c>
      <c r="C16" s="242" t="s">
        <v>334</v>
      </c>
      <c r="D16" s="254"/>
      <c r="E16" s="253"/>
      <c r="F16" s="242" t="s">
        <v>333</v>
      </c>
      <c r="G16" s="252">
        <f>D16*E16</f>
        <v>0</v>
      </c>
      <c r="H16" s="256" t="s">
        <v>322</v>
      </c>
      <c r="I16" s="242"/>
    </row>
    <row r="17" spans="1:9" ht="15.75" customHeight="1" x14ac:dyDescent="0.55000000000000004">
      <c r="A17" s="244" t="s">
        <v>332</v>
      </c>
      <c r="C17" s="242" t="s">
        <v>331</v>
      </c>
      <c r="D17" s="254"/>
      <c r="E17" s="253"/>
      <c r="F17" s="242" t="s">
        <v>330</v>
      </c>
      <c r="G17" s="252">
        <f>D17*E17</f>
        <v>0</v>
      </c>
      <c r="H17" s="256" t="s">
        <v>322</v>
      </c>
      <c r="I17" s="255"/>
    </row>
    <row r="18" spans="1:9" ht="15.75" customHeight="1" x14ac:dyDescent="0.55000000000000004">
      <c r="A18" s="244" t="s">
        <v>329</v>
      </c>
      <c r="C18" s="242" t="s">
        <v>328</v>
      </c>
      <c r="D18" s="254"/>
      <c r="E18" s="253"/>
      <c r="F18" s="242" t="s">
        <v>323</v>
      </c>
      <c r="G18" s="252">
        <f>D18*E18</f>
        <v>0</v>
      </c>
      <c r="H18" s="256" t="s">
        <v>322</v>
      </c>
    </row>
    <row r="19" spans="1:9" s="415" customFormat="1" ht="15.75" customHeight="1" x14ac:dyDescent="0.55000000000000004">
      <c r="A19" s="615" t="s">
        <v>422</v>
      </c>
      <c r="B19" s="616"/>
      <c r="C19" s="410" t="s">
        <v>331</v>
      </c>
      <c r="D19" s="411"/>
      <c r="E19" s="412"/>
      <c r="F19" s="410" t="s">
        <v>330</v>
      </c>
      <c r="G19" s="413">
        <f>D19*E19</f>
        <v>0</v>
      </c>
      <c r="H19" s="414" t="s">
        <v>322</v>
      </c>
    </row>
    <row r="20" spans="1:9" ht="15.75" customHeight="1" x14ac:dyDescent="0.55000000000000004">
      <c r="A20" s="251" t="s">
        <v>327</v>
      </c>
      <c r="B20" s="325"/>
      <c r="C20" s="250"/>
      <c r="D20" s="250"/>
      <c r="E20" s="249"/>
      <c r="F20" s="249"/>
      <c r="G20" s="248">
        <f>SUM(G15:G19)</f>
        <v>0</v>
      </c>
      <c r="H20" s="243" t="s">
        <v>322</v>
      </c>
    </row>
    <row r="21" spans="1:9" ht="15.75" customHeight="1" x14ac:dyDescent="0.55000000000000004">
      <c r="A21" s="242" t="s">
        <v>326</v>
      </c>
      <c r="C21" s="242" t="s">
        <v>325</v>
      </c>
      <c r="D21" s="247" t="e">
        <f>G5/(G20-G11)</f>
        <v>#REF!</v>
      </c>
      <c r="E21" s="614" t="s">
        <v>324</v>
      </c>
      <c r="F21" s="613"/>
      <c r="G21" s="613"/>
      <c r="H21" s="613"/>
      <c r="I21" s="246"/>
    </row>
    <row r="22" spans="1:9" ht="15.75" customHeight="1" x14ac:dyDescent="0.55000000000000004"/>
    <row r="23" spans="1:9" ht="15.75" customHeight="1" x14ac:dyDescent="0.55000000000000004"/>
    <row r="24" spans="1:9" ht="15.75" customHeight="1" x14ac:dyDescent="0.55000000000000004"/>
    <row r="25" spans="1:9" ht="15.75" customHeight="1" x14ac:dyDescent="0.55000000000000004"/>
    <row r="26" spans="1:9" ht="15.75" customHeight="1" x14ac:dyDescent="0.55000000000000004"/>
    <row r="27" spans="1:9" ht="15.75" customHeight="1" x14ac:dyDescent="0.55000000000000004"/>
    <row r="28" spans="1:9" ht="15.75" customHeight="1" x14ac:dyDescent="0.55000000000000004"/>
    <row r="29" spans="1:9" ht="15.75" customHeight="1" x14ac:dyDescent="0.55000000000000004"/>
    <row r="30" spans="1:9" ht="15.75" customHeight="1" x14ac:dyDescent="0.55000000000000004"/>
    <row r="31" spans="1:9" ht="15.75" customHeight="1" x14ac:dyDescent="0.55000000000000004"/>
    <row r="32" spans="1:9" ht="15.75" customHeight="1" x14ac:dyDescent="0.55000000000000004"/>
    <row r="33" ht="15.75" customHeight="1" x14ac:dyDescent="0.55000000000000004"/>
    <row r="34" ht="15.75" customHeight="1" x14ac:dyDescent="0.55000000000000004"/>
    <row r="35" ht="15.75" customHeight="1" x14ac:dyDescent="0.55000000000000004"/>
    <row r="36" ht="15.75" customHeight="1" x14ac:dyDescent="0.55000000000000004"/>
    <row r="37" ht="15.75" customHeight="1" x14ac:dyDescent="0.55000000000000004"/>
    <row r="38" ht="15.75" customHeight="1" x14ac:dyDescent="0.55000000000000004"/>
    <row r="39" ht="15.75" customHeight="1" x14ac:dyDescent="0.55000000000000004"/>
    <row r="40" ht="15.75" customHeight="1" x14ac:dyDescent="0.55000000000000004"/>
    <row r="41" ht="15.75" customHeight="1" x14ac:dyDescent="0.55000000000000004"/>
    <row r="42" ht="15.75" customHeight="1" x14ac:dyDescent="0.55000000000000004"/>
    <row r="43" ht="15.75" customHeight="1" x14ac:dyDescent="0.55000000000000004"/>
    <row r="44" ht="15.75" customHeight="1" x14ac:dyDescent="0.55000000000000004"/>
    <row r="45" ht="15.75" customHeight="1" x14ac:dyDescent="0.55000000000000004"/>
    <row r="46" ht="15.75" customHeight="1" x14ac:dyDescent="0.55000000000000004"/>
    <row r="47" ht="15.75" customHeight="1" x14ac:dyDescent="0.55000000000000004"/>
    <row r="48" ht="15.75" customHeight="1" x14ac:dyDescent="0.55000000000000004"/>
    <row r="49" ht="15.75" customHeight="1" x14ac:dyDescent="0.55000000000000004"/>
    <row r="50" ht="15.75" customHeight="1" x14ac:dyDescent="0.55000000000000004"/>
    <row r="51" ht="15.75" customHeight="1" x14ac:dyDescent="0.55000000000000004"/>
    <row r="52" ht="15.75" customHeight="1" x14ac:dyDescent="0.55000000000000004"/>
    <row r="53" ht="15.75" customHeight="1" x14ac:dyDescent="0.55000000000000004"/>
    <row r="54" ht="15.75" customHeight="1" x14ac:dyDescent="0.55000000000000004"/>
    <row r="55" ht="15.75" customHeight="1" x14ac:dyDescent="0.55000000000000004"/>
    <row r="56" ht="15.75" customHeight="1" x14ac:dyDescent="0.55000000000000004"/>
    <row r="57" ht="15.75" customHeight="1" x14ac:dyDescent="0.55000000000000004"/>
    <row r="58" ht="15.75" customHeight="1" x14ac:dyDescent="0.55000000000000004"/>
    <row r="59" ht="15.75" customHeight="1" x14ac:dyDescent="0.55000000000000004"/>
    <row r="60" ht="15.75" customHeight="1" x14ac:dyDescent="0.55000000000000004"/>
    <row r="61" ht="15.75" customHeight="1" x14ac:dyDescent="0.55000000000000004"/>
    <row r="62" ht="15.75" customHeight="1" x14ac:dyDescent="0.55000000000000004"/>
    <row r="63" ht="15.75" customHeight="1" x14ac:dyDescent="0.55000000000000004"/>
    <row r="64" ht="15.75" customHeight="1" x14ac:dyDescent="0.55000000000000004"/>
    <row r="65" ht="15.75" customHeight="1" x14ac:dyDescent="0.55000000000000004"/>
    <row r="66" ht="15.75" customHeight="1" x14ac:dyDescent="0.55000000000000004"/>
    <row r="67" ht="15.75" customHeight="1" x14ac:dyDescent="0.55000000000000004"/>
    <row r="68" ht="15.75" customHeight="1" x14ac:dyDescent="0.55000000000000004"/>
    <row r="69" ht="15.75" customHeight="1" x14ac:dyDescent="0.55000000000000004"/>
    <row r="70" ht="15.75" customHeight="1" x14ac:dyDescent="0.55000000000000004"/>
    <row r="71" ht="15.75" customHeight="1" x14ac:dyDescent="0.55000000000000004"/>
    <row r="72" ht="15.75" customHeight="1" x14ac:dyDescent="0.55000000000000004"/>
    <row r="73" ht="15.75" customHeight="1" x14ac:dyDescent="0.55000000000000004"/>
    <row r="74" ht="15.75" customHeight="1" x14ac:dyDescent="0.55000000000000004"/>
    <row r="75" ht="15.75" customHeight="1" x14ac:dyDescent="0.55000000000000004"/>
    <row r="76" ht="15.75" customHeight="1" x14ac:dyDescent="0.55000000000000004"/>
    <row r="77" ht="15.75" customHeight="1" x14ac:dyDescent="0.55000000000000004"/>
    <row r="78" ht="15.75" customHeight="1" x14ac:dyDescent="0.55000000000000004"/>
    <row r="79" ht="15.75" customHeight="1" x14ac:dyDescent="0.55000000000000004"/>
    <row r="80" ht="15.75" customHeight="1" x14ac:dyDescent="0.55000000000000004"/>
    <row r="81" ht="15.75" customHeight="1" x14ac:dyDescent="0.55000000000000004"/>
    <row r="82" ht="15.75" customHeight="1" x14ac:dyDescent="0.55000000000000004"/>
    <row r="83" ht="15.75" customHeight="1" x14ac:dyDescent="0.55000000000000004"/>
    <row r="84" ht="15.75" customHeight="1" x14ac:dyDescent="0.55000000000000004"/>
    <row r="85" ht="15.75" customHeight="1" x14ac:dyDescent="0.55000000000000004"/>
    <row r="86" ht="15.75" customHeight="1" x14ac:dyDescent="0.55000000000000004"/>
    <row r="87" ht="15.75" customHeight="1" x14ac:dyDescent="0.55000000000000004"/>
    <row r="88" ht="15.75" customHeight="1" x14ac:dyDescent="0.55000000000000004"/>
    <row r="89" ht="15.75" customHeight="1" x14ac:dyDescent="0.55000000000000004"/>
    <row r="90" ht="15.75" customHeight="1" x14ac:dyDescent="0.55000000000000004"/>
    <row r="91" ht="15.75" customHeight="1" x14ac:dyDescent="0.55000000000000004"/>
    <row r="92" ht="15.75" customHeight="1" x14ac:dyDescent="0.55000000000000004"/>
    <row r="93" ht="15.75" customHeight="1" x14ac:dyDescent="0.55000000000000004"/>
    <row r="94" ht="15.75" customHeight="1" x14ac:dyDescent="0.55000000000000004"/>
    <row r="95" ht="15.75" customHeight="1" x14ac:dyDescent="0.55000000000000004"/>
    <row r="96" ht="15.75" customHeight="1" x14ac:dyDescent="0.55000000000000004"/>
    <row r="97" ht="15.75" customHeight="1" x14ac:dyDescent="0.55000000000000004"/>
    <row r="98" ht="15.75" customHeight="1" x14ac:dyDescent="0.55000000000000004"/>
    <row r="99" ht="15.75" customHeight="1" x14ac:dyDescent="0.55000000000000004"/>
    <row r="100" ht="15.75" customHeight="1" x14ac:dyDescent="0.55000000000000004"/>
    <row r="101" ht="15.75" customHeight="1" x14ac:dyDescent="0.55000000000000004"/>
    <row r="102" ht="15.75" customHeight="1" x14ac:dyDescent="0.55000000000000004"/>
    <row r="103" ht="15.75" customHeight="1" x14ac:dyDescent="0.55000000000000004"/>
    <row r="104" ht="15.75" customHeight="1" x14ac:dyDescent="0.55000000000000004"/>
    <row r="105" ht="15.75" customHeight="1" x14ac:dyDescent="0.55000000000000004"/>
    <row r="106" ht="15.75" customHeight="1" x14ac:dyDescent="0.55000000000000004"/>
    <row r="107" ht="15.75" customHeight="1" x14ac:dyDescent="0.55000000000000004"/>
    <row r="108" ht="15.75" customHeight="1" x14ac:dyDescent="0.55000000000000004"/>
    <row r="109" ht="15.75" customHeight="1" x14ac:dyDescent="0.55000000000000004"/>
    <row r="110" ht="15.75" customHeight="1" x14ac:dyDescent="0.55000000000000004"/>
    <row r="111" ht="15.75" customHeight="1" x14ac:dyDescent="0.55000000000000004"/>
    <row r="112" ht="15.75" customHeight="1" x14ac:dyDescent="0.55000000000000004"/>
    <row r="113" ht="15.75" customHeight="1" x14ac:dyDescent="0.55000000000000004"/>
    <row r="114" ht="15.75" customHeight="1" x14ac:dyDescent="0.55000000000000004"/>
    <row r="115" ht="15.75" customHeight="1" x14ac:dyDescent="0.55000000000000004"/>
    <row r="116" ht="15.75" customHeight="1" x14ac:dyDescent="0.55000000000000004"/>
    <row r="117" ht="15.75" customHeight="1" x14ac:dyDescent="0.55000000000000004"/>
    <row r="118" ht="15.75" customHeight="1" x14ac:dyDescent="0.55000000000000004"/>
    <row r="119" ht="15.75" customHeight="1" x14ac:dyDescent="0.55000000000000004"/>
    <row r="120" ht="15.75" customHeight="1" x14ac:dyDescent="0.55000000000000004"/>
    <row r="121" ht="15.75" customHeight="1" x14ac:dyDescent="0.55000000000000004"/>
    <row r="122" ht="15.75" customHeight="1" x14ac:dyDescent="0.55000000000000004"/>
    <row r="123" ht="15.75" customHeight="1" x14ac:dyDescent="0.55000000000000004"/>
    <row r="124" ht="15.75" customHeight="1" x14ac:dyDescent="0.55000000000000004"/>
    <row r="125" ht="15.75" customHeight="1" x14ac:dyDescent="0.55000000000000004"/>
    <row r="126" ht="15.75" customHeight="1" x14ac:dyDescent="0.55000000000000004"/>
    <row r="127" ht="15.75" customHeight="1" x14ac:dyDescent="0.55000000000000004"/>
    <row r="128" ht="15.75" customHeight="1" x14ac:dyDescent="0.55000000000000004"/>
    <row r="129" ht="15.75" customHeight="1" x14ac:dyDescent="0.55000000000000004"/>
    <row r="130" ht="15.75" customHeight="1" x14ac:dyDescent="0.55000000000000004"/>
    <row r="131" ht="15.75" customHeight="1" x14ac:dyDescent="0.55000000000000004"/>
    <row r="132" ht="15.75" customHeight="1" x14ac:dyDescent="0.55000000000000004"/>
    <row r="133" ht="15.75" customHeight="1" x14ac:dyDescent="0.55000000000000004"/>
    <row r="134" ht="15.75" customHeight="1" x14ac:dyDescent="0.55000000000000004"/>
    <row r="135" ht="15.75" customHeight="1" x14ac:dyDescent="0.55000000000000004"/>
    <row r="136" ht="15.75" customHeight="1" x14ac:dyDescent="0.55000000000000004"/>
    <row r="137" ht="15.75" customHeight="1" x14ac:dyDescent="0.55000000000000004"/>
    <row r="138" ht="15.75" customHeight="1" x14ac:dyDescent="0.55000000000000004"/>
    <row r="139" ht="15.75" customHeight="1" x14ac:dyDescent="0.55000000000000004"/>
    <row r="140" ht="15.75" customHeight="1" x14ac:dyDescent="0.55000000000000004"/>
    <row r="141" ht="15.75" customHeight="1" x14ac:dyDescent="0.55000000000000004"/>
    <row r="142" ht="15.75" customHeight="1" x14ac:dyDescent="0.55000000000000004"/>
    <row r="143" ht="15.75" customHeight="1" x14ac:dyDescent="0.55000000000000004"/>
    <row r="144" ht="15.75" customHeight="1" x14ac:dyDescent="0.55000000000000004"/>
    <row r="145" ht="15.75" customHeight="1" x14ac:dyDescent="0.55000000000000004"/>
    <row r="146" ht="15.75" customHeight="1" x14ac:dyDescent="0.55000000000000004"/>
    <row r="147" ht="15.75" customHeight="1" x14ac:dyDescent="0.55000000000000004"/>
    <row r="148" ht="15.75" customHeight="1" x14ac:dyDescent="0.55000000000000004"/>
    <row r="149" ht="15.75" customHeight="1" x14ac:dyDescent="0.55000000000000004"/>
    <row r="150" ht="15.75" customHeight="1" x14ac:dyDescent="0.55000000000000004"/>
    <row r="151" ht="15.75" customHeight="1" x14ac:dyDescent="0.55000000000000004"/>
    <row r="152" ht="15.75" customHeight="1" x14ac:dyDescent="0.55000000000000004"/>
    <row r="153" ht="15.75" customHeight="1" x14ac:dyDescent="0.55000000000000004"/>
    <row r="154" ht="15.75" customHeight="1" x14ac:dyDescent="0.55000000000000004"/>
    <row r="155" ht="15.75" customHeight="1" x14ac:dyDescent="0.55000000000000004"/>
    <row r="156" ht="15.75" customHeight="1" x14ac:dyDescent="0.55000000000000004"/>
    <row r="157" ht="15.75" customHeight="1" x14ac:dyDescent="0.55000000000000004"/>
    <row r="158" ht="15.75" customHeight="1" x14ac:dyDescent="0.55000000000000004"/>
    <row r="159" ht="15.75" customHeight="1" x14ac:dyDescent="0.55000000000000004"/>
    <row r="160" ht="15.75" customHeight="1" x14ac:dyDescent="0.55000000000000004"/>
    <row r="161" ht="15.75" customHeight="1" x14ac:dyDescent="0.55000000000000004"/>
    <row r="162" ht="15.75" customHeight="1" x14ac:dyDescent="0.55000000000000004"/>
    <row r="163" ht="15.75" customHeight="1" x14ac:dyDescent="0.55000000000000004"/>
    <row r="164" ht="15.75" customHeight="1" x14ac:dyDescent="0.55000000000000004"/>
    <row r="165" ht="15.75" customHeight="1" x14ac:dyDescent="0.55000000000000004"/>
    <row r="166" ht="15.75" customHeight="1" x14ac:dyDescent="0.55000000000000004"/>
    <row r="167" ht="15.75" customHeight="1" x14ac:dyDescent="0.55000000000000004"/>
    <row r="168" ht="15.75" customHeight="1" x14ac:dyDescent="0.55000000000000004"/>
    <row r="169" ht="15.75" customHeight="1" x14ac:dyDescent="0.55000000000000004"/>
    <row r="170" ht="15.75" customHeight="1" x14ac:dyDescent="0.55000000000000004"/>
    <row r="171" ht="15.75" customHeight="1" x14ac:dyDescent="0.55000000000000004"/>
    <row r="172" ht="15.75" customHeight="1" x14ac:dyDescent="0.55000000000000004"/>
    <row r="173" ht="15.75" customHeight="1" x14ac:dyDescent="0.55000000000000004"/>
    <row r="174" ht="15.75" customHeight="1" x14ac:dyDescent="0.55000000000000004"/>
    <row r="175" ht="15.75" customHeight="1" x14ac:dyDescent="0.55000000000000004"/>
    <row r="176" ht="15.75" customHeight="1" x14ac:dyDescent="0.55000000000000004"/>
    <row r="177" ht="15.75" customHeight="1" x14ac:dyDescent="0.55000000000000004"/>
    <row r="178" ht="15.75" customHeight="1" x14ac:dyDescent="0.55000000000000004"/>
    <row r="179" ht="15.75" customHeight="1" x14ac:dyDescent="0.55000000000000004"/>
    <row r="180" ht="15.75" customHeight="1" x14ac:dyDescent="0.55000000000000004"/>
    <row r="181" ht="15.75" customHeight="1" x14ac:dyDescent="0.55000000000000004"/>
    <row r="182" ht="15.75" customHeight="1" x14ac:dyDescent="0.55000000000000004"/>
    <row r="183" ht="15.75" customHeight="1" x14ac:dyDescent="0.55000000000000004"/>
    <row r="184" ht="15.75" customHeight="1" x14ac:dyDescent="0.55000000000000004"/>
    <row r="185" ht="15.75" customHeight="1" x14ac:dyDescent="0.55000000000000004"/>
    <row r="186" ht="15.75" customHeight="1" x14ac:dyDescent="0.55000000000000004"/>
    <row r="187" ht="15.75" customHeight="1" x14ac:dyDescent="0.55000000000000004"/>
    <row r="188" ht="15.75" customHeight="1" x14ac:dyDescent="0.55000000000000004"/>
    <row r="189" ht="15.75" customHeight="1" x14ac:dyDescent="0.55000000000000004"/>
    <row r="190" ht="15.75" customHeight="1" x14ac:dyDescent="0.55000000000000004"/>
    <row r="191" ht="15.75" customHeight="1" x14ac:dyDescent="0.55000000000000004"/>
    <row r="192" ht="15.75" customHeight="1" x14ac:dyDescent="0.55000000000000004"/>
    <row r="193" ht="15.75" customHeight="1" x14ac:dyDescent="0.55000000000000004"/>
    <row r="194" ht="15.75" customHeight="1" x14ac:dyDescent="0.55000000000000004"/>
    <row r="195" ht="15.75" customHeight="1" x14ac:dyDescent="0.55000000000000004"/>
    <row r="196" ht="15.75" customHeight="1" x14ac:dyDescent="0.55000000000000004"/>
    <row r="197" ht="15.75" customHeight="1" x14ac:dyDescent="0.55000000000000004"/>
    <row r="198" ht="15.75" customHeight="1" x14ac:dyDescent="0.55000000000000004"/>
    <row r="199" ht="15.75" customHeight="1" x14ac:dyDescent="0.55000000000000004"/>
    <row r="200" ht="15.75" customHeight="1" x14ac:dyDescent="0.55000000000000004"/>
    <row r="201" ht="15.75" customHeight="1" x14ac:dyDescent="0.55000000000000004"/>
    <row r="202" ht="15.75" customHeight="1" x14ac:dyDescent="0.55000000000000004"/>
    <row r="203" ht="15.75" customHeight="1" x14ac:dyDescent="0.55000000000000004"/>
    <row r="204" ht="15.75" customHeight="1" x14ac:dyDescent="0.55000000000000004"/>
    <row r="205" ht="15.75" customHeight="1" x14ac:dyDescent="0.55000000000000004"/>
    <row r="206" ht="15.75" customHeight="1" x14ac:dyDescent="0.55000000000000004"/>
    <row r="207" ht="15.75" customHeight="1" x14ac:dyDescent="0.55000000000000004"/>
    <row r="208" ht="15.75" customHeight="1" x14ac:dyDescent="0.55000000000000004"/>
    <row r="209" ht="15.75" customHeight="1" x14ac:dyDescent="0.55000000000000004"/>
    <row r="210" ht="15.75" customHeight="1" x14ac:dyDescent="0.55000000000000004"/>
    <row r="211" ht="15.75" customHeight="1" x14ac:dyDescent="0.55000000000000004"/>
    <row r="212" ht="15.75" customHeight="1" x14ac:dyDescent="0.55000000000000004"/>
    <row r="213" ht="15.75" customHeight="1" x14ac:dyDescent="0.55000000000000004"/>
    <row r="214" ht="15.75" customHeight="1" x14ac:dyDescent="0.55000000000000004"/>
    <row r="215" ht="15.75" customHeight="1" x14ac:dyDescent="0.55000000000000004"/>
    <row r="216" ht="15.75" customHeight="1" x14ac:dyDescent="0.55000000000000004"/>
    <row r="217" ht="15.75" customHeight="1" x14ac:dyDescent="0.55000000000000004"/>
    <row r="218" ht="15.75" customHeight="1" x14ac:dyDescent="0.55000000000000004"/>
    <row r="219" ht="15.75" customHeight="1" x14ac:dyDescent="0.55000000000000004"/>
    <row r="220" ht="15.75" customHeight="1" x14ac:dyDescent="0.55000000000000004"/>
    <row r="221" ht="15.75" customHeight="1" x14ac:dyDescent="0.55000000000000004"/>
    <row r="222" ht="15.75" customHeight="1" x14ac:dyDescent="0.55000000000000004"/>
    <row r="223" ht="15.75" customHeight="1" x14ac:dyDescent="0.55000000000000004"/>
    <row r="224" ht="15.75" customHeight="1" x14ac:dyDescent="0.55000000000000004"/>
    <row r="225" ht="15.75" customHeight="1" x14ac:dyDescent="0.55000000000000004"/>
    <row r="226" ht="15.75" customHeight="1" x14ac:dyDescent="0.55000000000000004"/>
    <row r="227" ht="15.75" customHeight="1" x14ac:dyDescent="0.55000000000000004"/>
    <row r="228" ht="15.75" customHeight="1" x14ac:dyDescent="0.55000000000000004"/>
    <row r="229" ht="15.75" customHeight="1" x14ac:dyDescent="0.55000000000000004"/>
    <row r="230" ht="15.75" customHeight="1" x14ac:dyDescent="0.55000000000000004"/>
    <row r="231" ht="15.75" customHeight="1" x14ac:dyDescent="0.55000000000000004"/>
    <row r="232" ht="15.75" customHeight="1" x14ac:dyDescent="0.55000000000000004"/>
    <row r="233" ht="15.75" customHeight="1" x14ac:dyDescent="0.55000000000000004"/>
    <row r="234" ht="15.75" customHeight="1" x14ac:dyDescent="0.55000000000000004"/>
    <row r="235" ht="15.75" customHeight="1" x14ac:dyDescent="0.55000000000000004"/>
    <row r="236" ht="15.75" customHeight="1" x14ac:dyDescent="0.55000000000000004"/>
    <row r="237" ht="15.75" customHeight="1" x14ac:dyDescent="0.55000000000000004"/>
    <row r="238" ht="15.75" customHeight="1" x14ac:dyDescent="0.55000000000000004"/>
    <row r="239" ht="15.75" customHeight="1" x14ac:dyDescent="0.55000000000000004"/>
    <row r="240" ht="15.75" customHeight="1" x14ac:dyDescent="0.55000000000000004"/>
    <row r="241" ht="15.75" customHeight="1" x14ac:dyDescent="0.55000000000000004"/>
    <row r="242" ht="15.75" customHeight="1" x14ac:dyDescent="0.55000000000000004"/>
    <row r="243" ht="15.75" customHeight="1" x14ac:dyDescent="0.55000000000000004"/>
    <row r="244" ht="15.75" customHeight="1" x14ac:dyDescent="0.55000000000000004"/>
    <row r="245" ht="15.75" customHeight="1" x14ac:dyDescent="0.55000000000000004"/>
    <row r="246" ht="15.75" customHeight="1" x14ac:dyDescent="0.55000000000000004"/>
    <row r="247" ht="15.75" customHeight="1" x14ac:dyDescent="0.55000000000000004"/>
    <row r="248" ht="15.75" customHeight="1" x14ac:dyDescent="0.55000000000000004"/>
    <row r="249" ht="15.75" customHeight="1" x14ac:dyDescent="0.55000000000000004"/>
    <row r="250" ht="15.75" customHeight="1" x14ac:dyDescent="0.55000000000000004"/>
    <row r="251" ht="15.75" customHeight="1" x14ac:dyDescent="0.55000000000000004"/>
    <row r="252" ht="15.75" customHeight="1" x14ac:dyDescent="0.55000000000000004"/>
    <row r="253" ht="15.75" customHeight="1" x14ac:dyDescent="0.55000000000000004"/>
    <row r="254" ht="15.75" customHeight="1" x14ac:dyDescent="0.55000000000000004"/>
    <row r="255" ht="15.75" customHeight="1" x14ac:dyDescent="0.55000000000000004"/>
    <row r="256" ht="15.75" customHeight="1" x14ac:dyDescent="0.55000000000000004"/>
    <row r="257" ht="15.75" customHeight="1" x14ac:dyDescent="0.55000000000000004"/>
    <row r="258" ht="15.75" customHeight="1" x14ac:dyDescent="0.55000000000000004"/>
    <row r="259" ht="15.75" customHeight="1" x14ac:dyDescent="0.55000000000000004"/>
    <row r="260" ht="15.75" customHeight="1" x14ac:dyDescent="0.55000000000000004"/>
    <row r="261" ht="15.75" customHeight="1" x14ac:dyDescent="0.55000000000000004"/>
    <row r="262" ht="15.75" customHeight="1" x14ac:dyDescent="0.55000000000000004"/>
    <row r="263" ht="15.75" customHeight="1" x14ac:dyDescent="0.55000000000000004"/>
    <row r="264" ht="15.75" customHeight="1" x14ac:dyDescent="0.55000000000000004"/>
    <row r="265" ht="15.75" customHeight="1" x14ac:dyDescent="0.55000000000000004"/>
    <row r="266" ht="15.75" customHeight="1" x14ac:dyDescent="0.55000000000000004"/>
    <row r="267" ht="15.75" customHeight="1" x14ac:dyDescent="0.55000000000000004"/>
    <row r="268" ht="15.75" customHeight="1" x14ac:dyDescent="0.55000000000000004"/>
    <row r="269" ht="15.75" customHeight="1" x14ac:dyDescent="0.55000000000000004"/>
    <row r="270" ht="15.75" customHeight="1" x14ac:dyDescent="0.55000000000000004"/>
    <row r="271" ht="15.75" customHeight="1" x14ac:dyDescent="0.55000000000000004"/>
    <row r="272" ht="15.75" customHeight="1" x14ac:dyDescent="0.55000000000000004"/>
    <row r="273" ht="15.75" customHeight="1" x14ac:dyDescent="0.55000000000000004"/>
    <row r="274" ht="15.75" customHeight="1" x14ac:dyDescent="0.55000000000000004"/>
    <row r="275" ht="15.75" customHeight="1" x14ac:dyDescent="0.55000000000000004"/>
    <row r="276" ht="15.75" customHeight="1" x14ac:dyDescent="0.55000000000000004"/>
    <row r="277" ht="15.75" customHeight="1" x14ac:dyDescent="0.55000000000000004"/>
    <row r="278" ht="15.75" customHeight="1" x14ac:dyDescent="0.55000000000000004"/>
    <row r="279" ht="15.75" customHeight="1" x14ac:dyDescent="0.55000000000000004"/>
    <row r="280" ht="15.75" customHeight="1" x14ac:dyDescent="0.55000000000000004"/>
    <row r="281" ht="15.75" customHeight="1" x14ac:dyDescent="0.55000000000000004"/>
    <row r="282" ht="15.75" customHeight="1" x14ac:dyDescent="0.55000000000000004"/>
    <row r="283" ht="15.75" customHeight="1" x14ac:dyDescent="0.55000000000000004"/>
    <row r="284" ht="15.75" customHeight="1" x14ac:dyDescent="0.55000000000000004"/>
    <row r="285" ht="15.75" customHeight="1" x14ac:dyDescent="0.55000000000000004"/>
    <row r="286" ht="15.75" customHeight="1" x14ac:dyDescent="0.55000000000000004"/>
    <row r="287" ht="15.75" customHeight="1" x14ac:dyDescent="0.55000000000000004"/>
    <row r="288" ht="15.75" customHeight="1" x14ac:dyDescent="0.55000000000000004"/>
    <row r="289" ht="15.75" customHeight="1" x14ac:dyDescent="0.55000000000000004"/>
    <row r="290" ht="15.75" customHeight="1" x14ac:dyDescent="0.55000000000000004"/>
    <row r="291" ht="15.75" customHeight="1" x14ac:dyDescent="0.55000000000000004"/>
    <row r="292" ht="15.75" customHeight="1" x14ac:dyDescent="0.55000000000000004"/>
    <row r="293" ht="15.75" customHeight="1" x14ac:dyDescent="0.55000000000000004"/>
    <row r="294" ht="15.75" customHeight="1" x14ac:dyDescent="0.55000000000000004"/>
    <row r="295" ht="15.75" customHeight="1" x14ac:dyDescent="0.55000000000000004"/>
    <row r="296" ht="15.75" customHeight="1" x14ac:dyDescent="0.55000000000000004"/>
    <row r="297" ht="15.75" customHeight="1" x14ac:dyDescent="0.55000000000000004"/>
    <row r="298" ht="15.75" customHeight="1" x14ac:dyDescent="0.55000000000000004"/>
    <row r="299" ht="15.75" customHeight="1" x14ac:dyDescent="0.55000000000000004"/>
    <row r="300" ht="15.75" customHeight="1" x14ac:dyDescent="0.55000000000000004"/>
    <row r="301" ht="15.75" customHeight="1" x14ac:dyDescent="0.55000000000000004"/>
    <row r="302" ht="15.75" customHeight="1" x14ac:dyDescent="0.55000000000000004"/>
    <row r="303" ht="15.75" customHeight="1" x14ac:dyDescent="0.55000000000000004"/>
    <row r="304" ht="15.75" customHeight="1" x14ac:dyDescent="0.55000000000000004"/>
    <row r="305" ht="15.75" customHeight="1" x14ac:dyDescent="0.55000000000000004"/>
    <row r="306" ht="15.75" customHeight="1" x14ac:dyDescent="0.55000000000000004"/>
    <row r="307" ht="15.75" customHeight="1" x14ac:dyDescent="0.55000000000000004"/>
    <row r="308" ht="15.75" customHeight="1" x14ac:dyDescent="0.55000000000000004"/>
    <row r="309" ht="15.75" customHeight="1" x14ac:dyDescent="0.55000000000000004"/>
    <row r="310" ht="15.75" customHeight="1" x14ac:dyDescent="0.55000000000000004"/>
    <row r="311" ht="15.75" customHeight="1" x14ac:dyDescent="0.55000000000000004"/>
    <row r="312" ht="15.75" customHeight="1" x14ac:dyDescent="0.55000000000000004"/>
    <row r="313" ht="15.75" customHeight="1" x14ac:dyDescent="0.55000000000000004"/>
    <row r="314" ht="15.75" customHeight="1" x14ac:dyDescent="0.55000000000000004"/>
    <row r="315" ht="15.75" customHeight="1" x14ac:dyDescent="0.55000000000000004"/>
    <row r="316" ht="15.75" customHeight="1" x14ac:dyDescent="0.55000000000000004"/>
    <row r="317" ht="15.75" customHeight="1" x14ac:dyDescent="0.55000000000000004"/>
    <row r="318" ht="15.75" customHeight="1" x14ac:dyDescent="0.55000000000000004"/>
    <row r="319" ht="15.75" customHeight="1" x14ac:dyDescent="0.55000000000000004"/>
    <row r="320" ht="15.75" customHeight="1" x14ac:dyDescent="0.55000000000000004"/>
    <row r="321" ht="15.75" customHeight="1" x14ac:dyDescent="0.55000000000000004"/>
    <row r="322" ht="15.75" customHeight="1" x14ac:dyDescent="0.55000000000000004"/>
    <row r="323" ht="15.75" customHeight="1" x14ac:dyDescent="0.55000000000000004"/>
    <row r="324" ht="15.75" customHeight="1" x14ac:dyDescent="0.55000000000000004"/>
    <row r="325" ht="15.75" customHeight="1" x14ac:dyDescent="0.55000000000000004"/>
    <row r="326" ht="15.75" customHeight="1" x14ac:dyDescent="0.55000000000000004"/>
    <row r="327" ht="15.75" customHeight="1" x14ac:dyDescent="0.55000000000000004"/>
    <row r="328" ht="15.75" customHeight="1" x14ac:dyDescent="0.55000000000000004"/>
    <row r="329" ht="15.75" customHeight="1" x14ac:dyDescent="0.55000000000000004"/>
    <row r="330" ht="15.75" customHeight="1" x14ac:dyDescent="0.55000000000000004"/>
    <row r="331" ht="15.75" customHeight="1" x14ac:dyDescent="0.55000000000000004"/>
    <row r="332" ht="15.75" customHeight="1" x14ac:dyDescent="0.55000000000000004"/>
    <row r="333" ht="15.75" customHeight="1" x14ac:dyDescent="0.55000000000000004"/>
    <row r="334" ht="15.75" customHeight="1" x14ac:dyDescent="0.55000000000000004"/>
    <row r="335" ht="15.75" customHeight="1" x14ac:dyDescent="0.55000000000000004"/>
    <row r="336" ht="15.75" customHeight="1" x14ac:dyDescent="0.55000000000000004"/>
    <row r="337" ht="15.75" customHeight="1" x14ac:dyDescent="0.55000000000000004"/>
    <row r="338" ht="15.75" customHeight="1" x14ac:dyDescent="0.55000000000000004"/>
    <row r="339" ht="15.75" customHeight="1" x14ac:dyDescent="0.55000000000000004"/>
    <row r="340" ht="15.75" customHeight="1" x14ac:dyDescent="0.55000000000000004"/>
    <row r="341" ht="15.75" customHeight="1" x14ac:dyDescent="0.55000000000000004"/>
    <row r="342" ht="15.75" customHeight="1" x14ac:dyDescent="0.55000000000000004"/>
    <row r="343" ht="15.75" customHeight="1" x14ac:dyDescent="0.55000000000000004"/>
    <row r="344" ht="15.75" customHeight="1" x14ac:dyDescent="0.55000000000000004"/>
    <row r="345" ht="15.75" customHeight="1" x14ac:dyDescent="0.55000000000000004"/>
    <row r="346" ht="15.75" customHeight="1" x14ac:dyDescent="0.55000000000000004"/>
    <row r="347" ht="15.75" customHeight="1" x14ac:dyDescent="0.55000000000000004"/>
    <row r="348" ht="15.75" customHeight="1" x14ac:dyDescent="0.55000000000000004"/>
    <row r="349" ht="15.75" customHeight="1" x14ac:dyDescent="0.55000000000000004"/>
    <row r="350" ht="15.75" customHeight="1" x14ac:dyDescent="0.55000000000000004"/>
    <row r="351" ht="15.75" customHeight="1" x14ac:dyDescent="0.55000000000000004"/>
    <row r="352" ht="15.75" customHeight="1" x14ac:dyDescent="0.55000000000000004"/>
    <row r="353" ht="15.75" customHeight="1" x14ac:dyDescent="0.55000000000000004"/>
    <row r="354" ht="15.75" customHeight="1" x14ac:dyDescent="0.55000000000000004"/>
    <row r="355" ht="15.75" customHeight="1" x14ac:dyDescent="0.55000000000000004"/>
    <row r="356" ht="15.75" customHeight="1" x14ac:dyDescent="0.55000000000000004"/>
    <row r="357" ht="15.75" customHeight="1" x14ac:dyDescent="0.55000000000000004"/>
    <row r="358" ht="15.75" customHeight="1" x14ac:dyDescent="0.55000000000000004"/>
    <row r="359" ht="15.75" customHeight="1" x14ac:dyDescent="0.55000000000000004"/>
    <row r="360" ht="15.75" customHeight="1" x14ac:dyDescent="0.55000000000000004"/>
    <row r="361" ht="15.75" customHeight="1" x14ac:dyDescent="0.55000000000000004"/>
    <row r="362" ht="15.75" customHeight="1" x14ac:dyDescent="0.55000000000000004"/>
    <row r="363" ht="15.75" customHeight="1" x14ac:dyDescent="0.55000000000000004"/>
    <row r="364" ht="15.75" customHeight="1" x14ac:dyDescent="0.55000000000000004"/>
    <row r="365" ht="15.75" customHeight="1" x14ac:dyDescent="0.55000000000000004"/>
    <row r="366" ht="15.75" customHeight="1" x14ac:dyDescent="0.55000000000000004"/>
    <row r="367" ht="15.75" customHeight="1" x14ac:dyDescent="0.55000000000000004"/>
    <row r="368" ht="15.75" customHeight="1" x14ac:dyDescent="0.55000000000000004"/>
    <row r="369" ht="15.75" customHeight="1" x14ac:dyDescent="0.55000000000000004"/>
    <row r="370" ht="15.75" customHeight="1" x14ac:dyDescent="0.55000000000000004"/>
    <row r="371" ht="15.75" customHeight="1" x14ac:dyDescent="0.55000000000000004"/>
    <row r="372" ht="15.75" customHeight="1" x14ac:dyDescent="0.55000000000000004"/>
    <row r="373" ht="15.75" customHeight="1" x14ac:dyDescent="0.55000000000000004"/>
    <row r="374" ht="15.75" customHeight="1" x14ac:dyDescent="0.55000000000000004"/>
    <row r="375" ht="15.75" customHeight="1" x14ac:dyDescent="0.55000000000000004"/>
    <row r="376" ht="15.75" customHeight="1" x14ac:dyDescent="0.55000000000000004"/>
    <row r="377" ht="15.75" customHeight="1" x14ac:dyDescent="0.55000000000000004"/>
    <row r="378" ht="15.75" customHeight="1" x14ac:dyDescent="0.55000000000000004"/>
    <row r="379" ht="15.75" customHeight="1" x14ac:dyDescent="0.55000000000000004"/>
    <row r="380" ht="15.75" customHeight="1" x14ac:dyDescent="0.55000000000000004"/>
    <row r="381" ht="15.75" customHeight="1" x14ac:dyDescent="0.55000000000000004"/>
    <row r="382" ht="15.75" customHeight="1" x14ac:dyDescent="0.55000000000000004"/>
    <row r="383" ht="15.75" customHeight="1" x14ac:dyDescent="0.55000000000000004"/>
    <row r="384" ht="15.75" customHeight="1" x14ac:dyDescent="0.55000000000000004"/>
    <row r="385" ht="15.75" customHeight="1" x14ac:dyDescent="0.55000000000000004"/>
    <row r="386" ht="15.75" customHeight="1" x14ac:dyDescent="0.55000000000000004"/>
    <row r="387" ht="15.75" customHeight="1" x14ac:dyDescent="0.55000000000000004"/>
    <row r="388" ht="15.75" customHeight="1" x14ac:dyDescent="0.55000000000000004"/>
    <row r="389" ht="15.75" customHeight="1" x14ac:dyDescent="0.55000000000000004"/>
    <row r="390" ht="15.75" customHeight="1" x14ac:dyDescent="0.55000000000000004"/>
    <row r="391" ht="15.75" customHeight="1" x14ac:dyDescent="0.55000000000000004"/>
    <row r="392" ht="15.75" customHeight="1" x14ac:dyDescent="0.55000000000000004"/>
    <row r="393" ht="15.75" customHeight="1" x14ac:dyDescent="0.55000000000000004"/>
    <row r="394" ht="15.75" customHeight="1" x14ac:dyDescent="0.55000000000000004"/>
    <row r="395" ht="15.75" customHeight="1" x14ac:dyDescent="0.55000000000000004"/>
    <row r="396" ht="15.75" customHeight="1" x14ac:dyDescent="0.55000000000000004"/>
    <row r="397" ht="15.75" customHeight="1" x14ac:dyDescent="0.55000000000000004"/>
    <row r="398" ht="15.75" customHeight="1" x14ac:dyDescent="0.55000000000000004"/>
    <row r="399" ht="15.75" customHeight="1" x14ac:dyDescent="0.55000000000000004"/>
    <row r="400" ht="15.75" customHeight="1" x14ac:dyDescent="0.55000000000000004"/>
    <row r="401" ht="15.75" customHeight="1" x14ac:dyDescent="0.55000000000000004"/>
    <row r="402" ht="15.75" customHeight="1" x14ac:dyDescent="0.55000000000000004"/>
    <row r="403" ht="15.75" customHeight="1" x14ac:dyDescent="0.55000000000000004"/>
    <row r="404" ht="15.75" customHeight="1" x14ac:dyDescent="0.55000000000000004"/>
    <row r="405" ht="15.75" customHeight="1" x14ac:dyDescent="0.55000000000000004"/>
    <row r="406" ht="15.75" customHeight="1" x14ac:dyDescent="0.55000000000000004"/>
    <row r="407" ht="15.75" customHeight="1" x14ac:dyDescent="0.55000000000000004"/>
    <row r="408" ht="15.75" customHeight="1" x14ac:dyDescent="0.55000000000000004"/>
    <row r="409" ht="15.75" customHeight="1" x14ac:dyDescent="0.55000000000000004"/>
    <row r="410" ht="15.75" customHeight="1" x14ac:dyDescent="0.55000000000000004"/>
    <row r="411" ht="15.75" customHeight="1" x14ac:dyDescent="0.55000000000000004"/>
    <row r="412" ht="15.75" customHeight="1" x14ac:dyDescent="0.55000000000000004"/>
    <row r="413" ht="15.75" customHeight="1" x14ac:dyDescent="0.55000000000000004"/>
    <row r="414" ht="15.75" customHeight="1" x14ac:dyDescent="0.55000000000000004"/>
    <row r="415" ht="15.75" customHeight="1" x14ac:dyDescent="0.55000000000000004"/>
    <row r="416" ht="15.75" customHeight="1" x14ac:dyDescent="0.55000000000000004"/>
    <row r="417" ht="15.75" customHeight="1" x14ac:dyDescent="0.55000000000000004"/>
    <row r="418" ht="15.75" customHeight="1" x14ac:dyDescent="0.55000000000000004"/>
    <row r="419" ht="15.75" customHeight="1" x14ac:dyDescent="0.55000000000000004"/>
    <row r="420" ht="15.75" customHeight="1" x14ac:dyDescent="0.55000000000000004"/>
    <row r="421" ht="15.75" customHeight="1" x14ac:dyDescent="0.55000000000000004"/>
    <row r="422" ht="15.75" customHeight="1" x14ac:dyDescent="0.55000000000000004"/>
    <row r="423" ht="15.75" customHeight="1" x14ac:dyDescent="0.55000000000000004"/>
    <row r="424" ht="15.75" customHeight="1" x14ac:dyDescent="0.55000000000000004"/>
    <row r="425" ht="15.75" customHeight="1" x14ac:dyDescent="0.55000000000000004"/>
    <row r="426" ht="15.75" customHeight="1" x14ac:dyDescent="0.55000000000000004"/>
    <row r="427" ht="15.75" customHeight="1" x14ac:dyDescent="0.55000000000000004"/>
    <row r="428" ht="15.75" customHeight="1" x14ac:dyDescent="0.55000000000000004"/>
    <row r="429" ht="15.75" customHeight="1" x14ac:dyDescent="0.55000000000000004"/>
    <row r="430" ht="15.75" customHeight="1" x14ac:dyDescent="0.55000000000000004"/>
    <row r="431" ht="15.75" customHeight="1" x14ac:dyDescent="0.55000000000000004"/>
    <row r="432" ht="15.75" customHeight="1" x14ac:dyDescent="0.55000000000000004"/>
    <row r="433" ht="15.75" customHeight="1" x14ac:dyDescent="0.55000000000000004"/>
    <row r="434" ht="15.75" customHeight="1" x14ac:dyDescent="0.55000000000000004"/>
    <row r="435" ht="15.75" customHeight="1" x14ac:dyDescent="0.55000000000000004"/>
    <row r="436" ht="15.75" customHeight="1" x14ac:dyDescent="0.55000000000000004"/>
    <row r="437" ht="15.75" customHeight="1" x14ac:dyDescent="0.55000000000000004"/>
    <row r="438" ht="15.75" customHeight="1" x14ac:dyDescent="0.55000000000000004"/>
    <row r="439" ht="15.75" customHeight="1" x14ac:dyDescent="0.55000000000000004"/>
    <row r="440" ht="15.75" customHeight="1" x14ac:dyDescent="0.55000000000000004"/>
    <row r="441" ht="15.75" customHeight="1" x14ac:dyDescent="0.55000000000000004"/>
    <row r="442" ht="15.75" customHeight="1" x14ac:dyDescent="0.55000000000000004"/>
    <row r="443" ht="15.75" customHeight="1" x14ac:dyDescent="0.55000000000000004"/>
    <row r="444" ht="15.75" customHeight="1" x14ac:dyDescent="0.55000000000000004"/>
    <row r="445" ht="15.75" customHeight="1" x14ac:dyDescent="0.55000000000000004"/>
    <row r="446" ht="15.75" customHeight="1" x14ac:dyDescent="0.55000000000000004"/>
    <row r="447" ht="15.75" customHeight="1" x14ac:dyDescent="0.55000000000000004"/>
    <row r="448" ht="15.75" customHeight="1" x14ac:dyDescent="0.55000000000000004"/>
    <row r="449" ht="15.75" customHeight="1" x14ac:dyDescent="0.55000000000000004"/>
    <row r="450" ht="15.75" customHeight="1" x14ac:dyDescent="0.55000000000000004"/>
    <row r="451" ht="15.75" customHeight="1" x14ac:dyDescent="0.55000000000000004"/>
    <row r="452" ht="15.75" customHeight="1" x14ac:dyDescent="0.55000000000000004"/>
    <row r="453" ht="15.75" customHeight="1" x14ac:dyDescent="0.55000000000000004"/>
    <row r="454" ht="15.75" customHeight="1" x14ac:dyDescent="0.55000000000000004"/>
    <row r="455" ht="15.75" customHeight="1" x14ac:dyDescent="0.55000000000000004"/>
    <row r="456" ht="15.75" customHeight="1" x14ac:dyDescent="0.55000000000000004"/>
    <row r="457" ht="15.75" customHeight="1" x14ac:dyDescent="0.55000000000000004"/>
    <row r="458" ht="15.75" customHeight="1" x14ac:dyDescent="0.55000000000000004"/>
    <row r="459" ht="15.75" customHeight="1" x14ac:dyDescent="0.55000000000000004"/>
    <row r="460" ht="15.75" customHeight="1" x14ac:dyDescent="0.55000000000000004"/>
    <row r="461" ht="15.75" customHeight="1" x14ac:dyDescent="0.55000000000000004"/>
    <row r="462" ht="15.75" customHeight="1" x14ac:dyDescent="0.55000000000000004"/>
    <row r="463" ht="15.75" customHeight="1" x14ac:dyDescent="0.55000000000000004"/>
    <row r="464" ht="15.75" customHeight="1" x14ac:dyDescent="0.55000000000000004"/>
    <row r="465" ht="15.75" customHeight="1" x14ac:dyDescent="0.55000000000000004"/>
    <row r="466" ht="15.75" customHeight="1" x14ac:dyDescent="0.55000000000000004"/>
    <row r="467" ht="15.75" customHeight="1" x14ac:dyDescent="0.55000000000000004"/>
    <row r="468" ht="15.75" customHeight="1" x14ac:dyDescent="0.55000000000000004"/>
    <row r="469" ht="15.75" customHeight="1" x14ac:dyDescent="0.55000000000000004"/>
    <row r="470" ht="15.75" customHeight="1" x14ac:dyDescent="0.55000000000000004"/>
    <row r="471" ht="15.75" customHeight="1" x14ac:dyDescent="0.55000000000000004"/>
    <row r="472" ht="15.75" customHeight="1" x14ac:dyDescent="0.55000000000000004"/>
    <row r="473" ht="15.75" customHeight="1" x14ac:dyDescent="0.55000000000000004"/>
    <row r="474" ht="15.75" customHeight="1" x14ac:dyDescent="0.55000000000000004"/>
    <row r="475" ht="15.75" customHeight="1" x14ac:dyDescent="0.55000000000000004"/>
    <row r="476" ht="15.75" customHeight="1" x14ac:dyDescent="0.55000000000000004"/>
    <row r="477" ht="15.75" customHeight="1" x14ac:dyDescent="0.55000000000000004"/>
    <row r="478" ht="15.75" customHeight="1" x14ac:dyDescent="0.55000000000000004"/>
    <row r="479" ht="15.75" customHeight="1" x14ac:dyDescent="0.55000000000000004"/>
    <row r="480" ht="15.75" customHeight="1" x14ac:dyDescent="0.55000000000000004"/>
    <row r="481" ht="15.75" customHeight="1" x14ac:dyDescent="0.55000000000000004"/>
    <row r="482" ht="15.75" customHeight="1" x14ac:dyDescent="0.55000000000000004"/>
    <row r="483" ht="15.75" customHeight="1" x14ac:dyDescent="0.55000000000000004"/>
    <row r="484" ht="15.75" customHeight="1" x14ac:dyDescent="0.55000000000000004"/>
    <row r="485" ht="15.75" customHeight="1" x14ac:dyDescent="0.55000000000000004"/>
    <row r="486" ht="15.75" customHeight="1" x14ac:dyDescent="0.55000000000000004"/>
    <row r="487" ht="15.75" customHeight="1" x14ac:dyDescent="0.55000000000000004"/>
    <row r="488" ht="15.75" customHeight="1" x14ac:dyDescent="0.55000000000000004"/>
    <row r="489" ht="15.75" customHeight="1" x14ac:dyDescent="0.55000000000000004"/>
    <row r="490" ht="15.75" customHeight="1" x14ac:dyDescent="0.55000000000000004"/>
    <row r="491" ht="15.75" customHeight="1" x14ac:dyDescent="0.55000000000000004"/>
    <row r="492" ht="15.75" customHeight="1" x14ac:dyDescent="0.55000000000000004"/>
    <row r="493" ht="15.75" customHeight="1" x14ac:dyDescent="0.55000000000000004"/>
    <row r="494" ht="15.75" customHeight="1" x14ac:dyDescent="0.55000000000000004"/>
    <row r="495" ht="15.75" customHeight="1" x14ac:dyDescent="0.55000000000000004"/>
    <row r="496" ht="15.75" customHeight="1" x14ac:dyDescent="0.55000000000000004"/>
    <row r="497" ht="15.75" customHeight="1" x14ac:dyDescent="0.55000000000000004"/>
    <row r="498" ht="15.75" customHeight="1" x14ac:dyDescent="0.55000000000000004"/>
    <row r="499" ht="15.75" customHeight="1" x14ac:dyDescent="0.55000000000000004"/>
    <row r="500" ht="15.75" customHeight="1" x14ac:dyDescent="0.55000000000000004"/>
    <row r="501" ht="15.75" customHeight="1" x14ac:dyDescent="0.55000000000000004"/>
    <row r="502" ht="15.75" customHeight="1" x14ac:dyDescent="0.55000000000000004"/>
    <row r="503" ht="15.75" customHeight="1" x14ac:dyDescent="0.55000000000000004"/>
    <row r="504" ht="15.75" customHeight="1" x14ac:dyDescent="0.55000000000000004"/>
    <row r="505" ht="15.75" customHeight="1" x14ac:dyDescent="0.55000000000000004"/>
    <row r="506" ht="15.75" customHeight="1" x14ac:dyDescent="0.55000000000000004"/>
    <row r="507" ht="15.75" customHeight="1" x14ac:dyDescent="0.55000000000000004"/>
    <row r="508" ht="15.75" customHeight="1" x14ac:dyDescent="0.55000000000000004"/>
    <row r="509" ht="15.75" customHeight="1" x14ac:dyDescent="0.55000000000000004"/>
    <row r="510" ht="15.75" customHeight="1" x14ac:dyDescent="0.55000000000000004"/>
    <row r="511" ht="15.75" customHeight="1" x14ac:dyDescent="0.55000000000000004"/>
    <row r="512" ht="15.75" customHeight="1" x14ac:dyDescent="0.55000000000000004"/>
    <row r="513" ht="15.75" customHeight="1" x14ac:dyDescent="0.55000000000000004"/>
    <row r="514" ht="15.75" customHeight="1" x14ac:dyDescent="0.55000000000000004"/>
    <row r="515" ht="15.75" customHeight="1" x14ac:dyDescent="0.55000000000000004"/>
    <row r="516" ht="15.75" customHeight="1" x14ac:dyDescent="0.55000000000000004"/>
    <row r="517" ht="15.75" customHeight="1" x14ac:dyDescent="0.55000000000000004"/>
    <row r="518" ht="15.75" customHeight="1" x14ac:dyDescent="0.55000000000000004"/>
    <row r="519" ht="15.75" customHeight="1" x14ac:dyDescent="0.55000000000000004"/>
    <row r="520" ht="15.75" customHeight="1" x14ac:dyDescent="0.55000000000000004"/>
    <row r="521" ht="15.75" customHeight="1" x14ac:dyDescent="0.55000000000000004"/>
    <row r="522" ht="15.75" customHeight="1" x14ac:dyDescent="0.55000000000000004"/>
    <row r="523" ht="15.75" customHeight="1" x14ac:dyDescent="0.55000000000000004"/>
    <row r="524" ht="15.75" customHeight="1" x14ac:dyDescent="0.55000000000000004"/>
    <row r="525" ht="15.75" customHeight="1" x14ac:dyDescent="0.55000000000000004"/>
    <row r="526" ht="15.75" customHeight="1" x14ac:dyDescent="0.55000000000000004"/>
    <row r="527" ht="15.75" customHeight="1" x14ac:dyDescent="0.55000000000000004"/>
    <row r="528" ht="15.75" customHeight="1" x14ac:dyDescent="0.55000000000000004"/>
    <row r="529" ht="15.75" customHeight="1" x14ac:dyDescent="0.55000000000000004"/>
    <row r="530" ht="15.75" customHeight="1" x14ac:dyDescent="0.55000000000000004"/>
    <row r="531" ht="15.75" customHeight="1" x14ac:dyDescent="0.55000000000000004"/>
    <row r="532" ht="15.75" customHeight="1" x14ac:dyDescent="0.55000000000000004"/>
    <row r="533" ht="15.75" customHeight="1" x14ac:dyDescent="0.55000000000000004"/>
    <row r="534" ht="15.75" customHeight="1" x14ac:dyDescent="0.55000000000000004"/>
    <row r="535" ht="15.75" customHeight="1" x14ac:dyDescent="0.55000000000000004"/>
    <row r="536" ht="15.75" customHeight="1" x14ac:dyDescent="0.55000000000000004"/>
    <row r="537" ht="15.75" customHeight="1" x14ac:dyDescent="0.55000000000000004"/>
    <row r="538" ht="15.75" customHeight="1" x14ac:dyDescent="0.55000000000000004"/>
    <row r="539" ht="15.75" customHeight="1" x14ac:dyDescent="0.55000000000000004"/>
    <row r="540" ht="15.75" customHeight="1" x14ac:dyDescent="0.55000000000000004"/>
    <row r="541" ht="15.75" customHeight="1" x14ac:dyDescent="0.55000000000000004"/>
    <row r="542" ht="15.75" customHeight="1" x14ac:dyDescent="0.55000000000000004"/>
    <row r="543" ht="15.75" customHeight="1" x14ac:dyDescent="0.55000000000000004"/>
    <row r="544" ht="15.75" customHeight="1" x14ac:dyDescent="0.55000000000000004"/>
    <row r="545" ht="15.75" customHeight="1" x14ac:dyDescent="0.55000000000000004"/>
    <row r="546" ht="15.75" customHeight="1" x14ac:dyDescent="0.55000000000000004"/>
    <row r="547" ht="15.75" customHeight="1" x14ac:dyDescent="0.55000000000000004"/>
    <row r="548" ht="15.75" customHeight="1" x14ac:dyDescent="0.55000000000000004"/>
    <row r="549" ht="15.75" customHeight="1" x14ac:dyDescent="0.55000000000000004"/>
    <row r="550" ht="15.75" customHeight="1" x14ac:dyDescent="0.55000000000000004"/>
    <row r="551" ht="15.75" customHeight="1" x14ac:dyDescent="0.55000000000000004"/>
    <row r="552" ht="15.75" customHeight="1" x14ac:dyDescent="0.55000000000000004"/>
    <row r="553" ht="15.75" customHeight="1" x14ac:dyDescent="0.55000000000000004"/>
    <row r="554" ht="15.75" customHeight="1" x14ac:dyDescent="0.55000000000000004"/>
    <row r="555" ht="15.75" customHeight="1" x14ac:dyDescent="0.55000000000000004"/>
    <row r="556" ht="15.75" customHeight="1" x14ac:dyDescent="0.55000000000000004"/>
    <row r="557" ht="15.75" customHeight="1" x14ac:dyDescent="0.55000000000000004"/>
    <row r="558" ht="15.75" customHeight="1" x14ac:dyDescent="0.55000000000000004"/>
    <row r="559" ht="15.75" customHeight="1" x14ac:dyDescent="0.55000000000000004"/>
    <row r="560" ht="15.75" customHeight="1" x14ac:dyDescent="0.55000000000000004"/>
    <row r="561" ht="15.75" customHeight="1" x14ac:dyDescent="0.55000000000000004"/>
    <row r="562" ht="15.75" customHeight="1" x14ac:dyDescent="0.55000000000000004"/>
    <row r="563" ht="15.75" customHeight="1" x14ac:dyDescent="0.55000000000000004"/>
    <row r="564" ht="15.75" customHeight="1" x14ac:dyDescent="0.55000000000000004"/>
    <row r="565" ht="15.75" customHeight="1" x14ac:dyDescent="0.55000000000000004"/>
    <row r="566" ht="15.75" customHeight="1" x14ac:dyDescent="0.55000000000000004"/>
    <row r="567" ht="15.75" customHeight="1" x14ac:dyDescent="0.55000000000000004"/>
    <row r="568" ht="15.75" customHeight="1" x14ac:dyDescent="0.55000000000000004"/>
    <row r="569" ht="15.75" customHeight="1" x14ac:dyDescent="0.55000000000000004"/>
    <row r="570" ht="15.75" customHeight="1" x14ac:dyDescent="0.55000000000000004"/>
    <row r="571" ht="15.75" customHeight="1" x14ac:dyDescent="0.55000000000000004"/>
    <row r="572" ht="15.75" customHeight="1" x14ac:dyDescent="0.55000000000000004"/>
    <row r="573" ht="15.75" customHeight="1" x14ac:dyDescent="0.55000000000000004"/>
    <row r="574" ht="15.75" customHeight="1" x14ac:dyDescent="0.55000000000000004"/>
    <row r="575" ht="15.75" customHeight="1" x14ac:dyDescent="0.55000000000000004"/>
    <row r="576" ht="15.75" customHeight="1" x14ac:dyDescent="0.55000000000000004"/>
    <row r="577" ht="15.75" customHeight="1" x14ac:dyDescent="0.55000000000000004"/>
    <row r="578" ht="15.75" customHeight="1" x14ac:dyDescent="0.55000000000000004"/>
    <row r="579" ht="15.75" customHeight="1" x14ac:dyDescent="0.55000000000000004"/>
    <row r="580" ht="15.75" customHeight="1" x14ac:dyDescent="0.55000000000000004"/>
    <row r="581" ht="15.75" customHeight="1" x14ac:dyDescent="0.55000000000000004"/>
    <row r="582" ht="15.75" customHeight="1" x14ac:dyDescent="0.55000000000000004"/>
    <row r="583" ht="15.75" customHeight="1" x14ac:dyDescent="0.55000000000000004"/>
    <row r="584" ht="15.75" customHeight="1" x14ac:dyDescent="0.55000000000000004"/>
    <row r="585" ht="15.75" customHeight="1" x14ac:dyDescent="0.55000000000000004"/>
    <row r="586" ht="15.75" customHeight="1" x14ac:dyDescent="0.55000000000000004"/>
    <row r="587" ht="15.75" customHeight="1" x14ac:dyDescent="0.55000000000000004"/>
    <row r="588" ht="15.75" customHeight="1" x14ac:dyDescent="0.55000000000000004"/>
    <row r="589" ht="15.75" customHeight="1" x14ac:dyDescent="0.55000000000000004"/>
    <row r="590" ht="15.75" customHeight="1" x14ac:dyDescent="0.55000000000000004"/>
    <row r="591" ht="15.75" customHeight="1" x14ac:dyDescent="0.55000000000000004"/>
    <row r="592" ht="15.75" customHeight="1" x14ac:dyDescent="0.55000000000000004"/>
    <row r="593" ht="15.75" customHeight="1" x14ac:dyDescent="0.55000000000000004"/>
    <row r="594" ht="15.75" customHeight="1" x14ac:dyDescent="0.55000000000000004"/>
    <row r="595" ht="15.75" customHeight="1" x14ac:dyDescent="0.55000000000000004"/>
    <row r="596" ht="15.75" customHeight="1" x14ac:dyDescent="0.55000000000000004"/>
    <row r="597" ht="15.75" customHeight="1" x14ac:dyDescent="0.55000000000000004"/>
    <row r="598" ht="15.75" customHeight="1" x14ac:dyDescent="0.55000000000000004"/>
    <row r="599" ht="15.75" customHeight="1" x14ac:dyDescent="0.55000000000000004"/>
    <row r="600" ht="15.75" customHeight="1" x14ac:dyDescent="0.55000000000000004"/>
    <row r="601" ht="15.75" customHeight="1" x14ac:dyDescent="0.55000000000000004"/>
    <row r="602" ht="15.75" customHeight="1" x14ac:dyDescent="0.55000000000000004"/>
    <row r="603" ht="15.75" customHeight="1" x14ac:dyDescent="0.55000000000000004"/>
    <row r="604" ht="15.75" customHeight="1" x14ac:dyDescent="0.55000000000000004"/>
    <row r="605" ht="15.75" customHeight="1" x14ac:dyDescent="0.55000000000000004"/>
    <row r="606" ht="15.75" customHeight="1" x14ac:dyDescent="0.55000000000000004"/>
    <row r="607" ht="15.75" customHeight="1" x14ac:dyDescent="0.55000000000000004"/>
    <row r="608" ht="15.75" customHeight="1" x14ac:dyDescent="0.55000000000000004"/>
    <row r="609" ht="15.75" customHeight="1" x14ac:dyDescent="0.55000000000000004"/>
    <row r="610" ht="15.75" customHeight="1" x14ac:dyDescent="0.55000000000000004"/>
    <row r="611" ht="15.75" customHeight="1" x14ac:dyDescent="0.55000000000000004"/>
    <row r="612" ht="15.75" customHeight="1" x14ac:dyDescent="0.55000000000000004"/>
    <row r="613" ht="15.75" customHeight="1" x14ac:dyDescent="0.55000000000000004"/>
    <row r="614" ht="15.75" customHeight="1" x14ac:dyDescent="0.55000000000000004"/>
    <row r="615" ht="15.75" customHeight="1" x14ac:dyDescent="0.55000000000000004"/>
    <row r="616" ht="15.75" customHeight="1" x14ac:dyDescent="0.55000000000000004"/>
    <row r="617" ht="15.75" customHeight="1" x14ac:dyDescent="0.55000000000000004"/>
    <row r="618" ht="15.75" customHeight="1" x14ac:dyDescent="0.55000000000000004"/>
    <row r="619" ht="15.75" customHeight="1" x14ac:dyDescent="0.55000000000000004"/>
    <row r="620" ht="15.75" customHeight="1" x14ac:dyDescent="0.55000000000000004"/>
    <row r="621" ht="15.75" customHeight="1" x14ac:dyDescent="0.55000000000000004"/>
    <row r="622" ht="15.75" customHeight="1" x14ac:dyDescent="0.55000000000000004"/>
    <row r="623" ht="15.75" customHeight="1" x14ac:dyDescent="0.55000000000000004"/>
    <row r="624" ht="15.75" customHeight="1" x14ac:dyDescent="0.55000000000000004"/>
    <row r="625" ht="15.75" customHeight="1" x14ac:dyDescent="0.55000000000000004"/>
    <row r="626" ht="15.75" customHeight="1" x14ac:dyDescent="0.55000000000000004"/>
    <row r="627" ht="15.75" customHeight="1" x14ac:dyDescent="0.55000000000000004"/>
    <row r="628" ht="15.75" customHeight="1" x14ac:dyDescent="0.55000000000000004"/>
    <row r="629" ht="15.75" customHeight="1" x14ac:dyDescent="0.55000000000000004"/>
    <row r="630" ht="15.75" customHeight="1" x14ac:dyDescent="0.55000000000000004"/>
    <row r="631" ht="15.75" customHeight="1" x14ac:dyDescent="0.55000000000000004"/>
    <row r="632" ht="15.75" customHeight="1" x14ac:dyDescent="0.55000000000000004"/>
    <row r="633" ht="15.75" customHeight="1" x14ac:dyDescent="0.55000000000000004"/>
    <row r="634" ht="15.75" customHeight="1" x14ac:dyDescent="0.55000000000000004"/>
    <row r="635" ht="15.75" customHeight="1" x14ac:dyDescent="0.55000000000000004"/>
    <row r="636" ht="15.75" customHeight="1" x14ac:dyDescent="0.55000000000000004"/>
    <row r="637" ht="15.75" customHeight="1" x14ac:dyDescent="0.55000000000000004"/>
    <row r="638" ht="15.75" customHeight="1" x14ac:dyDescent="0.55000000000000004"/>
    <row r="639" ht="15.75" customHeight="1" x14ac:dyDescent="0.55000000000000004"/>
    <row r="640" ht="15.75" customHeight="1" x14ac:dyDescent="0.55000000000000004"/>
    <row r="641" ht="15.75" customHeight="1" x14ac:dyDescent="0.55000000000000004"/>
    <row r="642" ht="15.75" customHeight="1" x14ac:dyDescent="0.55000000000000004"/>
    <row r="643" ht="15.75" customHeight="1" x14ac:dyDescent="0.55000000000000004"/>
    <row r="644" ht="15.75" customHeight="1" x14ac:dyDescent="0.55000000000000004"/>
    <row r="645" ht="15.75" customHeight="1" x14ac:dyDescent="0.55000000000000004"/>
    <row r="646" ht="15.75" customHeight="1" x14ac:dyDescent="0.55000000000000004"/>
    <row r="647" ht="15.75" customHeight="1" x14ac:dyDescent="0.55000000000000004"/>
    <row r="648" ht="15.75" customHeight="1" x14ac:dyDescent="0.55000000000000004"/>
    <row r="649" ht="15.75" customHeight="1" x14ac:dyDescent="0.55000000000000004"/>
    <row r="650" ht="15.75" customHeight="1" x14ac:dyDescent="0.55000000000000004"/>
    <row r="651" ht="15.75" customHeight="1" x14ac:dyDescent="0.55000000000000004"/>
    <row r="652" ht="15.75" customHeight="1" x14ac:dyDescent="0.55000000000000004"/>
    <row r="653" ht="15.75" customHeight="1" x14ac:dyDescent="0.55000000000000004"/>
    <row r="654" ht="15.75" customHeight="1" x14ac:dyDescent="0.55000000000000004"/>
    <row r="655" ht="15.75" customHeight="1" x14ac:dyDescent="0.55000000000000004"/>
    <row r="656" ht="15.75" customHeight="1" x14ac:dyDescent="0.55000000000000004"/>
    <row r="657" ht="15.75" customHeight="1" x14ac:dyDescent="0.55000000000000004"/>
    <row r="658" ht="15.75" customHeight="1" x14ac:dyDescent="0.55000000000000004"/>
    <row r="659" ht="15.75" customHeight="1" x14ac:dyDescent="0.55000000000000004"/>
    <row r="660" ht="15.75" customHeight="1" x14ac:dyDescent="0.55000000000000004"/>
    <row r="661" ht="15.75" customHeight="1" x14ac:dyDescent="0.55000000000000004"/>
    <row r="662" ht="15.75" customHeight="1" x14ac:dyDescent="0.55000000000000004"/>
    <row r="663" ht="15.75" customHeight="1" x14ac:dyDescent="0.55000000000000004"/>
    <row r="664" ht="15.75" customHeight="1" x14ac:dyDescent="0.55000000000000004"/>
    <row r="665" ht="15.75" customHeight="1" x14ac:dyDescent="0.55000000000000004"/>
    <row r="666" ht="15.75" customHeight="1" x14ac:dyDescent="0.55000000000000004"/>
    <row r="667" ht="15.75" customHeight="1" x14ac:dyDescent="0.55000000000000004"/>
    <row r="668" ht="15.75" customHeight="1" x14ac:dyDescent="0.55000000000000004"/>
    <row r="669" ht="15.75" customHeight="1" x14ac:dyDescent="0.55000000000000004"/>
    <row r="670" ht="15.75" customHeight="1" x14ac:dyDescent="0.55000000000000004"/>
    <row r="671" ht="15.75" customHeight="1" x14ac:dyDescent="0.55000000000000004"/>
    <row r="672" ht="15.75" customHeight="1" x14ac:dyDescent="0.55000000000000004"/>
    <row r="673" ht="15.75" customHeight="1" x14ac:dyDescent="0.55000000000000004"/>
    <row r="674" ht="15.75" customHeight="1" x14ac:dyDescent="0.55000000000000004"/>
    <row r="675" ht="15.75" customHeight="1" x14ac:dyDescent="0.55000000000000004"/>
    <row r="676" ht="15.75" customHeight="1" x14ac:dyDescent="0.55000000000000004"/>
    <row r="677" ht="15.75" customHeight="1" x14ac:dyDescent="0.55000000000000004"/>
    <row r="678" ht="15.75" customHeight="1" x14ac:dyDescent="0.55000000000000004"/>
    <row r="679" ht="15.75" customHeight="1" x14ac:dyDescent="0.55000000000000004"/>
    <row r="680" ht="15.75" customHeight="1" x14ac:dyDescent="0.55000000000000004"/>
    <row r="681" ht="15.75" customHeight="1" x14ac:dyDescent="0.55000000000000004"/>
    <row r="682" ht="15.75" customHeight="1" x14ac:dyDescent="0.55000000000000004"/>
    <row r="683" ht="15.75" customHeight="1" x14ac:dyDescent="0.55000000000000004"/>
    <row r="684" ht="15.75" customHeight="1" x14ac:dyDescent="0.55000000000000004"/>
    <row r="685" ht="15.75" customHeight="1" x14ac:dyDescent="0.55000000000000004"/>
    <row r="686" ht="15.75" customHeight="1" x14ac:dyDescent="0.55000000000000004"/>
    <row r="687" ht="15.75" customHeight="1" x14ac:dyDescent="0.55000000000000004"/>
    <row r="688" ht="15.75" customHeight="1" x14ac:dyDescent="0.55000000000000004"/>
    <row r="689" ht="15.75" customHeight="1" x14ac:dyDescent="0.55000000000000004"/>
    <row r="690" ht="15.75" customHeight="1" x14ac:dyDescent="0.55000000000000004"/>
    <row r="691" ht="15.75" customHeight="1" x14ac:dyDescent="0.55000000000000004"/>
    <row r="692" ht="15.75" customHeight="1" x14ac:dyDescent="0.55000000000000004"/>
    <row r="693" ht="15.75" customHeight="1" x14ac:dyDescent="0.55000000000000004"/>
    <row r="694" ht="15.75" customHeight="1" x14ac:dyDescent="0.55000000000000004"/>
    <row r="695" ht="15.75" customHeight="1" x14ac:dyDescent="0.55000000000000004"/>
    <row r="696" ht="15.75" customHeight="1" x14ac:dyDescent="0.55000000000000004"/>
    <row r="697" ht="15.75" customHeight="1" x14ac:dyDescent="0.55000000000000004"/>
    <row r="698" ht="15.75" customHeight="1" x14ac:dyDescent="0.55000000000000004"/>
    <row r="699" ht="15.75" customHeight="1" x14ac:dyDescent="0.55000000000000004"/>
    <row r="700" ht="15.75" customHeight="1" x14ac:dyDescent="0.55000000000000004"/>
    <row r="701" ht="15.75" customHeight="1" x14ac:dyDescent="0.55000000000000004"/>
    <row r="702" ht="15.75" customHeight="1" x14ac:dyDescent="0.55000000000000004"/>
    <row r="703" ht="15.75" customHeight="1" x14ac:dyDescent="0.55000000000000004"/>
    <row r="704" ht="15.75" customHeight="1" x14ac:dyDescent="0.55000000000000004"/>
    <row r="705" ht="15.75" customHeight="1" x14ac:dyDescent="0.55000000000000004"/>
    <row r="706" ht="15.75" customHeight="1" x14ac:dyDescent="0.55000000000000004"/>
    <row r="707" ht="15.75" customHeight="1" x14ac:dyDescent="0.55000000000000004"/>
    <row r="708" ht="15.75" customHeight="1" x14ac:dyDescent="0.55000000000000004"/>
    <row r="709" ht="15.75" customHeight="1" x14ac:dyDescent="0.55000000000000004"/>
    <row r="710" ht="15.75" customHeight="1" x14ac:dyDescent="0.55000000000000004"/>
    <row r="711" ht="15.75" customHeight="1" x14ac:dyDescent="0.55000000000000004"/>
    <row r="712" ht="15.75" customHeight="1" x14ac:dyDescent="0.55000000000000004"/>
    <row r="713" ht="15.75" customHeight="1" x14ac:dyDescent="0.55000000000000004"/>
    <row r="714" ht="15.75" customHeight="1" x14ac:dyDescent="0.55000000000000004"/>
    <row r="715" ht="15.75" customHeight="1" x14ac:dyDescent="0.55000000000000004"/>
    <row r="716" ht="15.75" customHeight="1" x14ac:dyDescent="0.55000000000000004"/>
    <row r="717" ht="15.75" customHeight="1" x14ac:dyDescent="0.55000000000000004"/>
    <row r="718" ht="15.75" customHeight="1" x14ac:dyDescent="0.55000000000000004"/>
    <row r="719" ht="15.75" customHeight="1" x14ac:dyDescent="0.55000000000000004"/>
    <row r="720" ht="15.75" customHeight="1" x14ac:dyDescent="0.55000000000000004"/>
    <row r="721" ht="15.75" customHeight="1" x14ac:dyDescent="0.55000000000000004"/>
    <row r="722" ht="15.75" customHeight="1" x14ac:dyDescent="0.55000000000000004"/>
    <row r="723" ht="15.75" customHeight="1" x14ac:dyDescent="0.55000000000000004"/>
    <row r="724" ht="15.75" customHeight="1" x14ac:dyDescent="0.55000000000000004"/>
    <row r="725" ht="15.75" customHeight="1" x14ac:dyDescent="0.55000000000000004"/>
    <row r="726" ht="15.75" customHeight="1" x14ac:dyDescent="0.55000000000000004"/>
    <row r="727" ht="15.75" customHeight="1" x14ac:dyDescent="0.55000000000000004"/>
    <row r="728" ht="15.75" customHeight="1" x14ac:dyDescent="0.55000000000000004"/>
    <row r="729" ht="15.75" customHeight="1" x14ac:dyDescent="0.55000000000000004"/>
    <row r="730" ht="15.75" customHeight="1" x14ac:dyDescent="0.55000000000000004"/>
    <row r="731" ht="15.75" customHeight="1" x14ac:dyDescent="0.55000000000000004"/>
    <row r="732" ht="15.75" customHeight="1" x14ac:dyDescent="0.55000000000000004"/>
    <row r="733" ht="15.75" customHeight="1" x14ac:dyDescent="0.55000000000000004"/>
    <row r="734" ht="15.75" customHeight="1" x14ac:dyDescent="0.55000000000000004"/>
    <row r="735" ht="15.75" customHeight="1" x14ac:dyDescent="0.55000000000000004"/>
    <row r="736" ht="15.75" customHeight="1" x14ac:dyDescent="0.55000000000000004"/>
    <row r="737" ht="15.75" customHeight="1" x14ac:dyDescent="0.55000000000000004"/>
    <row r="738" ht="15.75" customHeight="1" x14ac:dyDescent="0.55000000000000004"/>
    <row r="739" ht="15.75" customHeight="1" x14ac:dyDescent="0.55000000000000004"/>
    <row r="740" ht="15.75" customHeight="1" x14ac:dyDescent="0.55000000000000004"/>
    <row r="741" ht="15.75" customHeight="1" x14ac:dyDescent="0.55000000000000004"/>
    <row r="742" ht="15.75" customHeight="1" x14ac:dyDescent="0.55000000000000004"/>
    <row r="743" ht="15.75" customHeight="1" x14ac:dyDescent="0.55000000000000004"/>
    <row r="744" ht="15.75" customHeight="1" x14ac:dyDescent="0.55000000000000004"/>
    <row r="745" ht="15.75" customHeight="1" x14ac:dyDescent="0.55000000000000004"/>
    <row r="746" ht="15.75" customHeight="1" x14ac:dyDescent="0.55000000000000004"/>
    <row r="747" ht="15.75" customHeight="1" x14ac:dyDescent="0.55000000000000004"/>
    <row r="748" ht="15.75" customHeight="1" x14ac:dyDescent="0.55000000000000004"/>
    <row r="749" ht="15.75" customHeight="1" x14ac:dyDescent="0.55000000000000004"/>
    <row r="750" ht="15.75" customHeight="1" x14ac:dyDescent="0.55000000000000004"/>
    <row r="751" ht="15.75" customHeight="1" x14ac:dyDescent="0.55000000000000004"/>
    <row r="752" ht="15.75" customHeight="1" x14ac:dyDescent="0.55000000000000004"/>
    <row r="753" ht="15.75" customHeight="1" x14ac:dyDescent="0.55000000000000004"/>
    <row r="754" ht="15.75" customHeight="1" x14ac:dyDescent="0.55000000000000004"/>
    <row r="755" ht="15.75" customHeight="1" x14ac:dyDescent="0.55000000000000004"/>
    <row r="756" ht="15.75" customHeight="1" x14ac:dyDescent="0.55000000000000004"/>
    <row r="757" ht="15.75" customHeight="1" x14ac:dyDescent="0.55000000000000004"/>
    <row r="758" ht="15.75" customHeight="1" x14ac:dyDescent="0.55000000000000004"/>
    <row r="759" ht="15.75" customHeight="1" x14ac:dyDescent="0.55000000000000004"/>
    <row r="760" ht="15.75" customHeight="1" x14ac:dyDescent="0.55000000000000004"/>
    <row r="761" ht="15.75" customHeight="1" x14ac:dyDescent="0.55000000000000004"/>
    <row r="762" ht="15.75" customHeight="1" x14ac:dyDescent="0.55000000000000004"/>
    <row r="763" ht="15.75" customHeight="1" x14ac:dyDescent="0.55000000000000004"/>
    <row r="764" ht="15.75" customHeight="1" x14ac:dyDescent="0.55000000000000004"/>
    <row r="765" ht="15.75" customHeight="1" x14ac:dyDescent="0.55000000000000004"/>
    <row r="766" ht="15.75" customHeight="1" x14ac:dyDescent="0.55000000000000004"/>
    <row r="767" ht="15.75" customHeight="1" x14ac:dyDescent="0.55000000000000004"/>
    <row r="768" ht="15.75" customHeight="1" x14ac:dyDescent="0.55000000000000004"/>
    <row r="769" ht="15.75" customHeight="1" x14ac:dyDescent="0.55000000000000004"/>
    <row r="770" ht="15.75" customHeight="1" x14ac:dyDescent="0.55000000000000004"/>
    <row r="771" ht="15.75" customHeight="1" x14ac:dyDescent="0.55000000000000004"/>
    <row r="772" ht="15.75" customHeight="1" x14ac:dyDescent="0.55000000000000004"/>
    <row r="773" ht="15.75" customHeight="1" x14ac:dyDescent="0.55000000000000004"/>
    <row r="774" ht="15.75" customHeight="1" x14ac:dyDescent="0.55000000000000004"/>
    <row r="775" ht="15.75" customHeight="1" x14ac:dyDescent="0.55000000000000004"/>
    <row r="776" ht="15.75" customHeight="1" x14ac:dyDescent="0.55000000000000004"/>
    <row r="777" ht="15.75" customHeight="1" x14ac:dyDescent="0.55000000000000004"/>
    <row r="778" ht="15.75" customHeight="1" x14ac:dyDescent="0.55000000000000004"/>
    <row r="779" ht="15.75" customHeight="1" x14ac:dyDescent="0.55000000000000004"/>
    <row r="780" ht="15.75" customHeight="1" x14ac:dyDescent="0.55000000000000004"/>
    <row r="781" ht="15.75" customHeight="1" x14ac:dyDescent="0.55000000000000004"/>
    <row r="782" ht="15.75" customHeight="1" x14ac:dyDescent="0.55000000000000004"/>
    <row r="783" ht="15.75" customHeight="1" x14ac:dyDescent="0.55000000000000004"/>
    <row r="784" ht="15.75" customHeight="1" x14ac:dyDescent="0.55000000000000004"/>
    <row r="785" ht="15.75" customHeight="1" x14ac:dyDescent="0.55000000000000004"/>
    <row r="786" ht="15.75" customHeight="1" x14ac:dyDescent="0.55000000000000004"/>
    <row r="787" ht="15.75" customHeight="1" x14ac:dyDescent="0.55000000000000004"/>
    <row r="788" ht="15.75" customHeight="1" x14ac:dyDescent="0.55000000000000004"/>
    <row r="789" ht="15.75" customHeight="1" x14ac:dyDescent="0.55000000000000004"/>
    <row r="790" ht="15.75" customHeight="1" x14ac:dyDescent="0.55000000000000004"/>
    <row r="791" ht="15.75" customHeight="1" x14ac:dyDescent="0.55000000000000004"/>
    <row r="792" ht="15.75" customHeight="1" x14ac:dyDescent="0.55000000000000004"/>
    <row r="793" ht="15.75" customHeight="1" x14ac:dyDescent="0.55000000000000004"/>
    <row r="794" ht="15.75" customHeight="1" x14ac:dyDescent="0.55000000000000004"/>
    <row r="795" ht="15.75" customHeight="1" x14ac:dyDescent="0.55000000000000004"/>
    <row r="796" ht="15.75" customHeight="1" x14ac:dyDescent="0.55000000000000004"/>
    <row r="797" ht="15.75" customHeight="1" x14ac:dyDescent="0.55000000000000004"/>
    <row r="798" ht="15.75" customHeight="1" x14ac:dyDescent="0.55000000000000004"/>
    <row r="799" ht="15.75" customHeight="1" x14ac:dyDescent="0.55000000000000004"/>
    <row r="800" ht="15.75" customHeight="1" x14ac:dyDescent="0.55000000000000004"/>
    <row r="801" ht="15.75" customHeight="1" x14ac:dyDescent="0.55000000000000004"/>
    <row r="802" ht="15.75" customHeight="1" x14ac:dyDescent="0.55000000000000004"/>
    <row r="803" ht="15.75" customHeight="1" x14ac:dyDescent="0.55000000000000004"/>
    <row r="804" ht="15.75" customHeight="1" x14ac:dyDescent="0.55000000000000004"/>
    <row r="805" ht="15.75" customHeight="1" x14ac:dyDescent="0.55000000000000004"/>
    <row r="806" ht="15.75" customHeight="1" x14ac:dyDescent="0.55000000000000004"/>
    <row r="807" ht="15.75" customHeight="1" x14ac:dyDescent="0.55000000000000004"/>
    <row r="808" ht="15.75" customHeight="1" x14ac:dyDescent="0.55000000000000004"/>
    <row r="809" ht="15.75" customHeight="1" x14ac:dyDescent="0.55000000000000004"/>
    <row r="810" ht="15.75" customHeight="1" x14ac:dyDescent="0.55000000000000004"/>
    <row r="811" ht="15.75" customHeight="1" x14ac:dyDescent="0.55000000000000004"/>
    <row r="812" ht="15.75" customHeight="1" x14ac:dyDescent="0.55000000000000004"/>
    <row r="813" ht="15.75" customHeight="1" x14ac:dyDescent="0.55000000000000004"/>
    <row r="814" ht="15.75" customHeight="1" x14ac:dyDescent="0.55000000000000004"/>
    <row r="815" ht="15.75" customHeight="1" x14ac:dyDescent="0.55000000000000004"/>
    <row r="816" ht="15.75" customHeight="1" x14ac:dyDescent="0.55000000000000004"/>
    <row r="817" ht="15.75" customHeight="1" x14ac:dyDescent="0.55000000000000004"/>
    <row r="818" ht="15.75" customHeight="1" x14ac:dyDescent="0.55000000000000004"/>
    <row r="819" ht="15.75" customHeight="1" x14ac:dyDescent="0.55000000000000004"/>
    <row r="820" ht="15.75" customHeight="1" x14ac:dyDescent="0.55000000000000004"/>
    <row r="821" ht="15.75" customHeight="1" x14ac:dyDescent="0.55000000000000004"/>
    <row r="822" ht="15.75" customHeight="1" x14ac:dyDescent="0.55000000000000004"/>
    <row r="823" ht="15.75" customHeight="1" x14ac:dyDescent="0.55000000000000004"/>
    <row r="824" ht="15.75" customHeight="1" x14ac:dyDescent="0.55000000000000004"/>
    <row r="825" ht="15.75" customHeight="1" x14ac:dyDescent="0.55000000000000004"/>
    <row r="826" ht="15.75" customHeight="1" x14ac:dyDescent="0.55000000000000004"/>
    <row r="827" ht="15.75" customHeight="1" x14ac:dyDescent="0.55000000000000004"/>
    <row r="828" ht="15.75" customHeight="1" x14ac:dyDescent="0.55000000000000004"/>
    <row r="829" ht="15.75" customHeight="1" x14ac:dyDescent="0.55000000000000004"/>
    <row r="830" ht="15.75" customHeight="1" x14ac:dyDescent="0.55000000000000004"/>
    <row r="831" ht="15.75" customHeight="1" x14ac:dyDescent="0.55000000000000004"/>
    <row r="832" ht="15.75" customHeight="1" x14ac:dyDescent="0.55000000000000004"/>
    <row r="833" ht="15.75" customHeight="1" x14ac:dyDescent="0.55000000000000004"/>
    <row r="834" ht="15.75" customHeight="1" x14ac:dyDescent="0.55000000000000004"/>
    <row r="835" ht="15.75" customHeight="1" x14ac:dyDescent="0.55000000000000004"/>
    <row r="836" ht="15.75" customHeight="1" x14ac:dyDescent="0.55000000000000004"/>
    <row r="837" ht="15.75" customHeight="1" x14ac:dyDescent="0.55000000000000004"/>
    <row r="838" ht="15.75" customHeight="1" x14ac:dyDescent="0.55000000000000004"/>
    <row r="839" ht="15.75" customHeight="1" x14ac:dyDescent="0.55000000000000004"/>
    <row r="840" ht="15.75" customHeight="1" x14ac:dyDescent="0.55000000000000004"/>
    <row r="841" ht="15.75" customHeight="1" x14ac:dyDescent="0.55000000000000004"/>
    <row r="842" ht="15.75" customHeight="1" x14ac:dyDescent="0.55000000000000004"/>
    <row r="843" ht="15.75" customHeight="1" x14ac:dyDescent="0.55000000000000004"/>
    <row r="844" ht="15.75" customHeight="1" x14ac:dyDescent="0.55000000000000004"/>
    <row r="845" ht="15.75" customHeight="1" x14ac:dyDescent="0.55000000000000004"/>
    <row r="846" ht="15.75" customHeight="1" x14ac:dyDescent="0.55000000000000004"/>
    <row r="847" ht="15.75" customHeight="1" x14ac:dyDescent="0.55000000000000004"/>
    <row r="848" ht="15.75" customHeight="1" x14ac:dyDescent="0.55000000000000004"/>
    <row r="849" ht="15.75" customHeight="1" x14ac:dyDescent="0.55000000000000004"/>
    <row r="850" ht="15.75" customHeight="1" x14ac:dyDescent="0.55000000000000004"/>
    <row r="851" ht="15.75" customHeight="1" x14ac:dyDescent="0.55000000000000004"/>
    <row r="852" ht="15.75" customHeight="1" x14ac:dyDescent="0.55000000000000004"/>
    <row r="853" ht="15.75" customHeight="1" x14ac:dyDescent="0.55000000000000004"/>
    <row r="854" ht="15.75" customHeight="1" x14ac:dyDescent="0.55000000000000004"/>
    <row r="855" ht="15.75" customHeight="1" x14ac:dyDescent="0.55000000000000004"/>
    <row r="856" ht="15.75" customHeight="1" x14ac:dyDescent="0.55000000000000004"/>
    <row r="857" ht="15.75" customHeight="1" x14ac:dyDescent="0.55000000000000004"/>
    <row r="858" ht="15.75" customHeight="1" x14ac:dyDescent="0.55000000000000004"/>
    <row r="859" ht="15.75" customHeight="1" x14ac:dyDescent="0.55000000000000004"/>
    <row r="860" ht="15.75" customHeight="1" x14ac:dyDescent="0.55000000000000004"/>
    <row r="861" ht="15.75" customHeight="1" x14ac:dyDescent="0.55000000000000004"/>
    <row r="862" ht="15.75" customHeight="1" x14ac:dyDescent="0.55000000000000004"/>
    <row r="863" ht="15.75" customHeight="1" x14ac:dyDescent="0.55000000000000004"/>
    <row r="864" ht="15.75" customHeight="1" x14ac:dyDescent="0.55000000000000004"/>
    <row r="865" ht="15.75" customHeight="1" x14ac:dyDescent="0.55000000000000004"/>
    <row r="866" ht="15.75" customHeight="1" x14ac:dyDescent="0.55000000000000004"/>
    <row r="867" ht="15.75" customHeight="1" x14ac:dyDescent="0.55000000000000004"/>
    <row r="868" ht="15.75" customHeight="1" x14ac:dyDescent="0.55000000000000004"/>
    <row r="869" ht="15.75" customHeight="1" x14ac:dyDescent="0.55000000000000004"/>
    <row r="870" ht="15.75" customHeight="1" x14ac:dyDescent="0.55000000000000004"/>
    <row r="871" ht="15.75" customHeight="1" x14ac:dyDescent="0.55000000000000004"/>
    <row r="872" ht="15.75" customHeight="1" x14ac:dyDescent="0.55000000000000004"/>
    <row r="873" ht="15.75" customHeight="1" x14ac:dyDescent="0.55000000000000004"/>
    <row r="874" ht="15.75" customHeight="1" x14ac:dyDescent="0.55000000000000004"/>
    <row r="875" ht="15.75" customHeight="1" x14ac:dyDescent="0.55000000000000004"/>
    <row r="876" ht="15.75" customHeight="1" x14ac:dyDescent="0.55000000000000004"/>
    <row r="877" ht="15.75" customHeight="1" x14ac:dyDescent="0.55000000000000004"/>
    <row r="878" ht="15.75" customHeight="1" x14ac:dyDescent="0.55000000000000004"/>
    <row r="879" ht="15.75" customHeight="1" x14ac:dyDescent="0.55000000000000004"/>
    <row r="880" ht="15.75" customHeight="1" x14ac:dyDescent="0.55000000000000004"/>
    <row r="881" ht="15.75" customHeight="1" x14ac:dyDescent="0.55000000000000004"/>
    <row r="882" ht="15.75" customHeight="1" x14ac:dyDescent="0.55000000000000004"/>
    <row r="883" ht="15.75" customHeight="1" x14ac:dyDescent="0.55000000000000004"/>
    <row r="884" ht="15.75" customHeight="1" x14ac:dyDescent="0.55000000000000004"/>
    <row r="885" ht="15.75" customHeight="1" x14ac:dyDescent="0.55000000000000004"/>
    <row r="886" ht="15.75" customHeight="1" x14ac:dyDescent="0.55000000000000004"/>
    <row r="887" ht="15.75" customHeight="1" x14ac:dyDescent="0.55000000000000004"/>
    <row r="888" ht="15.75" customHeight="1" x14ac:dyDescent="0.55000000000000004"/>
    <row r="889" ht="15.75" customHeight="1" x14ac:dyDescent="0.55000000000000004"/>
    <row r="890" ht="15.75" customHeight="1" x14ac:dyDescent="0.55000000000000004"/>
    <row r="891" ht="15.75" customHeight="1" x14ac:dyDescent="0.55000000000000004"/>
    <row r="892" ht="15.75" customHeight="1" x14ac:dyDescent="0.55000000000000004"/>
    <row r="893" ht="15.75" customHeight="1" x14ac:dyDescent="0.55000000000000004"/>
    <row r="894" ht="15.75" customHeight="1" x14ac:dyDescent="0.55000000000000004"/>
    <row r="895" ht="15.75" customHeight="1" x14ac:dyDescent="0.55000000000000004"/>
    <row r="896" ht="15.75" customHeight="1" x14ac:dyDescent="0.55000000000000004"/>
    <row r="897" ht="15.75" customHeight="1" x14ac:dyDescent="0.55000000000000004"/>
    <row r="898" ht="15.75" customHeight="1" x14ac:dyDescent="0.55000000000000004"/>
    <row r="899" ht="15.75" customHeight="1" x14ac:dyDescent="0.55000000000000004"/>
    <row r="900" ht="15.75" customHeight="1" x14ac:dyDescent="0.55000000000000004"/>
    <row r="901" ht="15.75" customHeight="1" x14ac:dyDescent="0.55000000000000004"/>
    <row r="902" ht="15.75" customHeight="1" x14ac:dyDescent="0.55000000000000004"/>
    <row r="903" ht="15.75" customHeight="1" x14ac:dyDescent="0.55000000000000004"/>
    <row r="904" ht="15.75" customHeight="1" x14ac:dyDescent="0.55000000000000004"/>
    <row r="905" ht="15.75" customHeight="1" x14ac:dyDescent="0.55000000000000004"/>
    <row r="906" ht="15.75" customHeight="1" x14ac:dyDescent="0.55000000000000004"/>
    <row r="907" ht="15.75" customHeight="1" x14ac:dyDescent="0.55000000000000004"/>
    <row r="908" ht="15.75" customHeight="1" x14ac:dyDescent="0.55000000000000004"/>
    <row r="909" ht="15.75" customHeight="1" x14ac:dyDescent="0.55000000000000004"/>
    <row r="910" ht="15.75" customHeight="1" x14ac:dyDescent="0.55000000000000004"/>
    <row r="911" ht="15.75" customHeight="1" x14ac:dyDescent="0.55000000000000004"/>
    <row r="912" ht="15.75" customHeight="1" x14ac:dyDescent="0.55000000000000004"/>
    <row r="913" ht="15.75" customHeight="1" x14ac:dyDescent="0.55000000000000004"/>
    <row r="914" ht="15.75" customHeight="1" x14ac:dyDescent="0.55000000000000004"/>
    <row r="915" ht="15.75" customHeight="1" x14ac:dyDescent="0.55000000000000004"/>
    <row r="916" ht="15.75" customHeight="1" x14ac:dyDescent="0.55000000000000004"/>
    <row r="917" ht="15.75" customHeight="1" x14ac:dyDescent="0.55000000000000004"/>
    <row r="918" ht="15.75" customHeight="1" x14ac:dyDescent="0.55000000000000004"/>
    <row r="919" ht="15.75" customHeight="1" x14ac:dyDescent="0.55000000000000004"/>
    <row r="920" ht="15.75" customHeight="1" x14ac:dyDescent="0.55000000000000004"/>
    <row r="921" ht="15.75" customHeight="1" x14ac:dyDescent="0.55000000000000004"/>
    <row r="922" ht="15.75" customHeight="1" x14ac:dyDescent="0.55000000000000004"/>
    <row r="923" ht="15.75" customHeight="1" x14ac:dyDescent="0.55000000000000004"/>
    <row r="924" ht="15.75" customHeight="1" x14ac:dyDescent="0.55000000000000004"/>
    <row r="925" ht="15.75" customHeight="1" x14ac:dyDescent="0.55000000000000004"/>
    <row r="926" ht="15.75" customHeight="1" x14ac:dyDescent="0.55000000000000004"/>
    <row r="927" ht="15.75" customHeight="1" x14ac:dyDescent="0.55000000000000004"/>
    <row r="928" ht="15.75" customHeight="1" x14ac:dyDescent="0.55000000000000004"/>
    <row r="929" ht="15.75" customHeight="1" x14ac:dyDescent="0.55000000000000004"/>
    <row r="930" ht="15.75" customHeight="1" x14ac:dyDescent="0.55000000000000004"/>
    <row r="931" ht="15.75" customHeight="1" x14ac:dyDescent="0.55000000000000004"/>
    <row r="932" ht="15.75" customHeight="1" x14ac:dyDescent="0.55000000000000004"/>
    <row r="933" ht="15.75" customHeight="1" x14ac:dyDescent="0.55000000000000004"/>
    <row r="934" ht="15.75" customHeight="1" x14ac:dyDescent="0.55000000000000004"/>
    <row r="935" ht="15.75" customHeight="1" x14ac:dyDescent="0.55000000000000004"/>
    <row r="936" ht="15.75" customHeight="1" x14ac:dyDescent="0.55000000000000004"/>
    <row r="937" ht="15.75" customHeight="1" x14ac:dyDescent="0.55000000000000004"/>
    <row r="938" ht="15.75" customHeight="1" x14ac:dyDescent="0.55000000000000004"/>
    <row r="939" ht="15.75" customHeight="1" x14ac:dyDescent="0.55000000000000004"/>
    <row r="940" ht="15.75" customHeight="1" x14ac:dyDescent="0.55000000000000004"/>
    <row r="941" ht="15.75" customHeight="1" x14ac:dyDescent="0.55000000000000004"/>
    <row r="942" ht="15.75" customHeight="1" x14ac:dyDescent="0.55000000000000004"/>
    <row r="943" ht="15.75" customHeight="1" x14ac:dyDescent="0.55000000000000004"/>
    <row r="944" ht="15.75" customHeight="1" x14ac:dyDescent="0.55000000000000004"/>
    <row r="945" ht="15.75" customHeight="1" x14ac:dyDescent="0.55000000000000004"/>
    <row r="946" ht="15.75" customHeight="1" x14ac:dyDescent="0.55000000000000004"/>
  </sheetData>
  <mergeCells count="6">
    <mergeCell ref="A7:H7"/>
    <mergeCell ref="A13:H13"/>
    <mergeCell ref="A15:B15"/>
    <mergeCell ref="A4:H4"/>
    <mergeCell ref="E21:H21"/>
    <mergeCell ref="A19:B19"/>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UASB</vt:lpstr>
      <vt:lpstr>CW</vt:lpstr>
      <vt:lpstr>POST-TREATMENTs</vt:lpstr>
      <vt:lpstr>COMPOSTING SYSTEM</vt:lpstr>
      <vt:lpstr>AGROFORESTRY &amp;IRRIGATION SYSTEM</vt:lpstr>
      <vt:lpstr>Mass and Energy Balance</vt:lpstr>
      <vt:lpstr>Business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Giulia Cipolletta</dc:creator>
  <cp:lastModifiedBy>Giulia</cp:lastModifiedBy>
  <dcterms:created xsi:type="dcterms:W3CDTF">2019-12-03T07:51:14Z</dcterms:created>
  <dcterms:modified xsi:type="dcterms:W3CDTF">2020-06-26T08:46:12Z</dcterms:modified>
</cp:coreProperties>
</file>